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1340" windowHeight="6600" activeTab="0"/>
  </bookViews>
  <sheets>
    <sheet name="Trainingsplan" sheetId="1" r:id="rId1"/>
    <sheet name="Analyse" sheetId="2" r:id="rId2"/>
    <sheet name="Zeitplan" sheetId="3" r:id="rId3"/>
  </sheets>
  <externalReferences>
    <externalReference r:id="rId6"/>
  </externalReferences>
  <definedNames>
    <definedName name="_Fill" hidden="1">'Trainingsplan'!#REF!</definedName>
    <definedName name="_xlnm.Print_Area" localSheetId="0">'Trainingsplan'!$A$1:$W$44</definedName>
    <definedName name="_xlnm.Print_Area" localSheetId="2">'Zeitplan'!$A$5:$H$28</definedName>
  </definedNames>
  <calcPr fullCalcOnLoad="1"/>
</workbook>
</file>

<file path=xl/sharedStrings.xml><?xml version="1.0" encoding="utf-8"?>
<sst xmlns="http://schemas.openxmlformats.org/spreadsheetml/2006/main" count="161" uniqueCount="95">
  <si>
    <t>Woche von/bis</t>
  </si>
  <si>
    <t>Mo</t>
  </si>
  <si>
    <t>Di</t>
  </si>
  <si>
    <t>Mi</t>
  </si>
  <si>
    <t>Do</t>
  </si>
  <si>
    <t>Fr</t>
  </si>
  <si>
    <t>Sa</t>
  </si>
  <si>
    <t>So</t>
  </si>
  <si>
    <t>Summe</t>
  </si>
  <si>
    <t xml:space="preserve"> </t>
  </si>
  <si>
    <t>Meilen</t>
  </si>
  <si>
    <t>Kilometer</t>
  </si>
  <si>
    <t>Endzeit</t>
  </si>
  <si>
    <t>Ø km</t>
  </si>
  <si>
    <t>Ø miles</t>
  </si>
  <si>
    <t>Stand</t>
  </si>
  <si>
    <t>Zeitplan Marathon</t>
  </si>
  <si>
    <t>Stunden</t>
  </si>
  <si>
    <t>Minuten</t>
  </si>
  <si>
    <t>MaxHF</t>
  </si>
  <si>
    <t>LDL</t>
  </si>
  <si>
    <t>MDL</t>
  </si>
  <si>
    <t>SDL</t>
  </si>
  <si>
    <t>MRT</t>
  </si>
  <si>
    <t>TDL</t>
  </si>
  <si>
    <t>WiedL</t>
  </si>
  <si>
    <t>SchwellenL</t>
  </si>
  <si>
    <t>intensInterv</t>
  </si>
  <si>
    <t>von</t>
  </si>
  <si>
    <t>bis</t>
  </si>
  <si>
    <t>kg</t>
  </si>
  <si>
    <t>Soll</t>
  </si>
  <si>
    <t>R</t>
  </si>
  <si>
    <t>Trainingsplan Berlin 2001</t>
  </si>
  <si>
    <t>R33</t>
  </si>
  <si>
    <t>Fa</t>
  </si>
  <si>
    <t>GA</t>
  </si>
  <si>
    <t>R88</t>
  </si>
  <si>
    <t>Mubu</t>
  </si>
  <si>
    <t>Fett</t>
  </si>
  <si>
    <t>R35</t>
  </si>
  <si>
    <t>R45</t>
  </si>
  <si>
    <t>Mubu = Muckibude</t>
  </si>
  <si>
    <t>Fa = Fartlek</t>
  </si>
  <si>
    <t>Schmallenberg</t>
  </si>
  <si>
    <t>W</t>
  </si>
  <si>
    <t>Soll = 3:30-Plan von berlin-marathon.de (ab Wo 10)</t>
  </si>
  <si>
    <t>-</t>
  </si>
  <si>
    <t>Re</t>
  </si>
  <si>
    <t>TD</t>
  </si>
  <si>
    <t>Fete</t>
  </si>
  <si>
    <t>R39</t>
  </si>
  <si>
    <t>krank</t>
  </si>
  <si>
    <t>R103</t>
  </si>
  <si>
    <t>RTF Datteln</t>
  </si>
  <si>
    <t>RTF Lgdreer</t>
  </si>
  <si>
    <t>O2</t>
  </si>
  <si>
    <t>Zwi</t>
  </si>
  <si>
    <t>ab Wo 10</t>
  </si>
  <si>
    <t>R46</t>
  </si>
  <si>
    <t>Rnn = Radfahren (km)</t>
  </si>
  <si>
    <t>I1</t>
  </si>
  <si>
    <t>I2</t>
  </si>
  <si>
    <t>I3</t>
  </si>
  <si>
    <t>I4</t>
  </si>
  <si>
    <t>O2 = 30min Rad mit Sauerstoff (meine Geheimwaffe)</t>
  </si>
  <si>
    <t>Greven 10, 42:00</t>
  </si>
  <si>
    <t>LD</t>
  </si>
  <si>
    <t>I1 = 5x1km 4:05   I2 = 3x2km 4:20   I3 = 2x4km  4:30   I4 = 3x5km 4:50 (MRT)</t>
  </si>
  <si>
    <t>Zerrung</t>
  </si>
  <si>
    <t>nichts geht</t>
  </si>
  <si>
    <t>Besuch</t>
  </si>
  <si>
    <t>grrrrhhh</t>
  </si>
  <si>
    <t>R31</t>
  </si>
  <si>
    <t>Wade</t>
  </si>
  <si>
    <t>R48</t>
  </si>
  <si>
    <t>nach Lauf</t>
  </si>
  <si>
    <t>MD</t>
  </si>
  <si>
    <t>le. Zerrung</t>
  </si>
  <si>
    <t>Wandern 25</t>
  </si>
  <si>
    <t>Wandern 30</t>
  </si>
  <si>
    <t>+ Garmisch 85km</t>
  </si>
  <si>
    <t>MRT-Test am 14.09.01</t>
  </si>
  <si>
    <t>I2: 4:50-4:46-5:00-4:50-4:45  HF 133-136</t>
  </si>
  <si>
    <t>I3: 4:50-4:48-4:47-4:43-4:38  HF 131-141</t>
  </si>
  <si>
    <t>I1: 4:40-4:52-4:48-4:49-4:48  HF 134-137</t>
  </si>
  <si>
    <t>Virus-Infekt</t>
  </si>
  <si>
    <t>MR</t>
  </si>
  <si>
    <t>Anreise</t>
  </si>
  <si>
    <t>erreichte Zeit: 3:32:26</t>
  </si>
  <si>
    <t>fett = km-Anzeige nicht gesehen, Wert interpoliert</t>
  </si>
  <si>
    <t>km</t>
  </si>
  <si>
    <t>Ist</t>
  </si>
  <si>
    <t>Ist kum</t>
  </si>
  <si>
    <t>Puls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</si>
</sst>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dd/mm/yy_)"/>
    <numFmt numFmtId="166" formatCode="#,##0.0_);\(#,##0.0\)"/>
    <numFmt numFmtId="167" formatCode="#,##0.000_);\(#,##0.000\)"/>
    <numFmt numFmtId="168" formatCode="#,##0.00_);\(#,##0.00\)"/>
    <numFmt numFmtId="169" formatCode="#,##0_);\(#,##0\)"/>
    <numFmt numFmtId="170" formatCode="0.000"/>
    <numFmt numFmtId="171" formatCode="0.0"/>
    <numFmt numFmtId="172" formatCode="0.00000"/>
    <numFmt numFmtId="173" formatCode="0.0000"/>
    <numFmt numFmtId="174" formatCode="0.0_ ;\-0.0\ "/>
    <numFmt numFmtId="175" formatCode="0.0%"/>
    <numFmt numFmtId="176" formatCode="00"/>
    <numFmt numFmtId="177" formatCode="d/m/yy\ h:mm"/>
    <numFmt numFmtId="178" formatCode="h:mm"/>
    <numFmt numFmtId="179" formatCode="0.0000000"/>
    <numFmt numFmtId="180" formatCode="0.000000"/>
    <numFmt numFmtId="181" formatCode="0.00000000"/>
    <numFmt numFmtId="182" formatCode="0.000000000"/>
    <numFmt numFmtId="183" formatCode=";;;"/>
  </numFmts>
  <fonts count="31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sz val="10"/>
      <color indexed="8"/>
      <name val="Arial MT"/>
      <family val="0"/>
    </font>
    <font>
      <sz val="10"/>
      <name val="Arial MT"/>
      <family val="0"/>
    </font>
    <font>
      <sz val="8"/>
      <name val="Arial"/>
      <family val="2"/>
    </font>
    <font>
      <sz val="8.75"/>
      <name val="Arial"/>
      <family val="2"/>
    </font>
    <font>
      <sz val="12"/>
      <color indexed="8"/>
      <name val="Arial MT"/>
      <family val="0"/>
    </font>
    <font>
      <b/>
      <sz val="12"/>
      <color indexed="18"/>
      <name val="Arial MT"/>
      <family val="0"/>
    </font>
    <font>
      <b/>
      <sz val="12"/>
      <color indexed="16"/>
      <name val="Arial MT"/>
      <family val="0"/>
    </font>
    <font>
      <b/>
      <sz val="10"/>
      <name val="Arial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7"/>
      <name val="Arial MT"/>
      <family val="0"/>
    </font>
    <font>
      <b/>
      <sz val="10"/>
      <name val="Arial MT"/>
      <family val="0"/>
    </font>
    <font>
      <b/>
      <sz val="10"/>
      <color indexed="10"/>
      <name val="Arial MT"/>
      <family val="0"/>
    </font>
    <font>
      <b/>
      <sz val="8"/>
      <name val="Arial MT"/>
      <family val="0"/>
    </font>
    <font>
      <b/>
      <sz val="10"/>
      <color indexed="8"/>
      <name val="Arial MT"/>
      <family val="0"/>
    </font>
    <font>
      <sz val="23.75"/>
      <name val="Arial"/>
      <family val="0"/>
    </font>
    <font>
      <b/>
      <sz val="10.5"/>
      <color indexed="1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color indexed="36"/>
      <name val="Arial"/>
      <family val="2"/>
    </font>
    <font>
      <b/>
      <sz val="9.5"/>
      <color indexed="3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.75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8" fontId="0" fillId="0" borderId="1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68" fontId="0" fillId="0" borderId="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8" fontId="0" fillId="0" borderId="10" xfId="0" applyNumberFormat="1" applyBorder="1" applyAlignment="1" applyProtection="1">
      <alignment/>
      <protection/>
    </xf>
    <xf numFmtId="168" fontId="0" fillId="0" borderId="9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68" fontId="0" fillId="0" borderId="11" xfId="0" applyNumberFormat="1" applyBorder="1" applyAlignment="1" applyProtection="1">
      <alignment/>
      <protection/>
    </xf>
    <xf numFmtId="2" fontId="0" fillId="0" borderId="4" xfId="0" applyNumberFormat="1" applyBorder="1" applyAlignment="1">
      <alignment/>
    </xf>
    <xf numFmtId="166" fontId="0" fillId="0" borderId="6" xfId="0" applyNumberFormat="1" applyBorder="1" applyAlignment="1" applyProtection="1">
      <alignment/>
      <protection/>
    </xf>
    <xf numFmtId="166" fontId="0" fillId="0" borderId="5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6" fontId="0" fillId="0" borderId="10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175" fontId="12" fillId="0" borderId="16" xfId="19" applyNumberFormat="1" applyFont="1" applyFill="1" applyBorder="1" applyAlignment="1">
      <alignment/>
    </xf>
    <xf numFmtId="175" fontId="12" fillId="0" borderId="17" xfId="1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75" fontId="12" fillId="0" borderId="18" xfId="19" applyNumberFormat="1" applyFont="1" applyFill="1" applyBorder="1" applyAlignment="1">
      <alignment/>
    </xf>
    <xf numFmtId="175" fontId="12" fillId="0" borderId="20" xfId="19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1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178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171" fontId="16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21" xfId="0" applyFont="1" applyFill="1" applyBorder="1" applyAlignment="1">
      <alignment horizontal="centerContinuous" vertical="center"/>
    </xf>
    <xf numFmtId="0" fontId="0" fillId="2" borderId="22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15" fillId="2" borderId="23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169" fontId="16" fillId="2" borderId="21" xfId="0" applyNumberFormat="1" applyFont="1" applyFill="1" applyBorder="1" applyAlignment="1" applyProtection="1">
      <alignment horizontal="center"/>
      <protection/>
    </xf>
    <xf numFmtId="14" fontId="18" fillId="2" borderId="24" xfId="0" applyNumberFormat="1" applyFont="1" applyFill="1" applyBorder="1" applyAlignment="1" applyProtection="1">
      <alignment horizontal="center"/>
      <protection/>
    </xf>
    <xf numFmtId="14" fontId="18" fillId="2" borderId="22" xfId="0" applyNumberFormat="1" applyFont="1" applyFill="1" applyBorder="1" applyAlignment="1" applyProtection="1">
      <alignment horizontal="center"/>
      <protection/>
    </xf>
    <xf numFmtId="166" fontId="16" fillId="2" borderId="21" xfId="0" applyNumberFormat="1" applyFont="1" applyFill="1" applyBorder="1" applyAlignment="1" applyProtection="1">
      <alignment horizontal="center"/>
      <protection/>
    </xf>
    <xf numFmtId="166" fontId="16" fillId="2" borderId="22" xfId="0" applyNumberFormat="1" applyFont="1" applyFill="1" applyBorder="1" applyAlignment="1" applyProtection="1">
      <alignment horizontal="center"/>
      <protection/>
    </xf>
    <xf numFmtId="166" fontId="18" fillId="2" borderId="22" xfId="0" applyNumberFormat="1" applyFont="1" applyFill="1" applyBorder="1" applyAlignment="1" applyProtection="1">
      <alignment horizontal="center"/>
      <protection/>
    </xf>
    <xf numFmtId="0" fontId="19" fillId="2" borderId="25" xfId="0" applyFont="1" applyFill="1" applyBorder="1" applyAlignment="1">
      <alignment horizontal="center"/>
    </xf>
    <xf numFmtId="171" fontId="19" fillId="2" borderId="15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4" fontId="18" fillId="2" borderId="21" xfId="0" applyNumberFormat="1" applyFont="1" applyFill="1" applyBorder="1" applyAlignment="1" applyProtection="1">
      <alignment horizontal="center"/>
      <protection/>
    </xf>
    <xf numFmtId="0" fontId="19" fillId="2" borderId="26" xfId="0" applyFont="1" applyFill="1" applyBorder="1" applyAlignment="1">
      <alignment horizontal="center"/>
    </xf>
    <xf numFmtId="166" fontId="16" fillId="2" borderId="21" xfId="0" applyNumberFormat="1" applyFont="1" applyFill="1" applyBorder="1" applyAlignment="1" applyProtection="1" quotePrefix="1">
      <alignment horizontal="center"/>
      <protection/>
    </xf>
    <xf numFmtId="166" fontId="17" fillId="2" borderId="22" xfId="0" applyNumberFormat="1" applyFont="1" applyFill="1" applyBorder="1" applyAlignment="1" applyProtection="1">
      <alignment horizontal="center"/>
      <protection/>
    </xf>
    <xf numFmtId="0" fontId="19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166" fontId="19" fillId="2" borderId="22" xfId="0" applyNumberFormat="1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>
      <alignment horizontal="center"/>
    </xf>
    <xf numFmtId="166" fontId="5" fillId="2" borderId="22" xfId="0" applyNumberFormat="1" applyFont="1" applyFill="1" applyBorder="1" applyAlignment="1" applyProtection="1">
      <alignment horizontal="center"/>
      <protection/>
    </xf>
    <xf numFmtId="166" fontId="5" fillId="2" borderId="21" xfId="0" applyNumberFormat="1" applyFont="1" applyFill="1" applyBorder="1" applyAlignment="1" applyProtection="1">
      <alignment horizontal="center"/>
      <protection/>
    </xf>
    <xf numFmtId="171" fontId="4" fillId="2" borderId="15" xfId="0" applyNumberFormat="1" applyFont="1" applyFill="1" applyBorder="1" applyAlignment="1">
      <alignment/>
    </xf>
    <xf numFmtId="166" fontId="4" fillId="2" borderId="28" xfId="0" applyNumberFormat="1" applyFont="1" applyFill="1" applyBorder="1" applyAlignment="1" applyProtection="1" quotePrefix="1">
      <alignment horizontal="center"/>
      <protection/>
    </xf>
    <xf numFmtId="166" fontId="5" fillId="2" borderId="21" xfId="0" applyNumberFormat="1" applyFont="1" applyFill="1" applyBorder="1" applyAlignment="1" applyProtection="1" quotePrefix="1">
      <alignment horizontal="center"/>
      <protection/>
    </xf>
    <xf numFmtId="0" fontId="4" fillId="2" borderId="2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166" fontId="5" fillId="2" borderId="29" xfId="0" applyNumberFormat="1" applyFont="1" applyFill="1" applyBorder="1" applyAlignment="1" applyProtection="1">
      <alignment horizontal="center"/>
      <protection/>
    </xf>
    <xf numFmtId="166" fontId="17" fillId="2" borderId="30" xfId="0" applyNumberFormat="1" applyFont="1" applyFill="1" applyBorder="1" applyAlignment="1" applyProtection="1">
      <alignment horizontal="center"/>
      <protection/>
    </xf>
    <xf numFmtId="166" fontId="5" fillId="2" borderId="31" xfId="0" applyNumberFormat="1" applyFont="1" applyFill="1" applyBorder="1" applyAlignment="1" applyProtection="1">
      <alignment horizontal="center"/>
      <protection/>
    </xf>
    <xf numFmtId="166" fontId="12" fillId="2" borderId="3" xfId="0" applyNumberFormat="1" applyFont="1" applyFill="1" applyBorder="1" applyAlignment="1" applyProtection="1">
      <alignment/>
      <protection/>
    </xf>
    <xf numFmtId="0" fontId="8" fillId="2" borderId="3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6" fontId="5" fillId="2" borderId="5" xfId="0" applyNumberFormat="1" applyFont="1" applyFill="1" applyBorder="1" applyAlignment="1" applyProtection="1">
      <alignment/>
      <protection/>
    </xf>
    <xf numFmtId="169" fontId="12" fillId="2" borderId="33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166" fontId="18" fillId="2" borderId="21" xfId="0" applyNumberFormat="1" applyFont="1" applyFill="1" applyBorder="1" applyAlignment="1" applyProtection="1">
      <alignment horizontal="left"/>
      <protection/>
    </xf>
    <xf numFmtId="166" fontId="19" fillId="2" borderId="28" xfId="0" applyNumberFormat="1" applyFont="1" applyFill="1" applyBorder="1" applyAlignment="1" applyProtection="1" quotePrefix="1">
      <alignment horizontal="center"/>
      <protection/>
    </xf>
    <xf numFmtId="0" fontId="12" fillId="2" borderId="0" xfId="0" applyFont="1" applyFill="1" applyAlignment="1" quotePrefix="1">
      <alignment/>
    </xf>
    <xf numFmtId="166" fontId="19" fillId="2" borderId="28" xfId="0" applyNumberFormat="1" applyFont="1" applyFill="1" applyBorder="1" applyAlignment="1" applyProtection="1">
      <alignment horizontal="center"/>
      <protection/>
    </xf>
    <xf numFmtId="166" fontId="16" fillId="2" borderId="3" xfId="0" applyNumberFormat="1" applyFont="1" applyFill="1" applyBorder="1" applyAlignment="1" applyProtection="1">
      <alignment horizontal="center"/>
      <protection/>
    </xf>
    <xf numFmtId="166" fontId="16" fillId="2" borderId="1" xfId="0" applyNumberFormat="1" applyFont="1" applyFill="1" applyBorder="1" applyAlignment="1" applyProtection="1">
      <alignment horizontal="center"/>
      <protection/>
    </xf>
    <xf numFmtId="45" fontId="0" fillId="0" borderId="0" xfId="0" applyNumberFormat="1" applyAlignment="1">
      <alignment/>
    </xf>
    <xf numFmtId="0" fontId="29" fillId="0" borderId="0" xfId="0" applyFont="1" applyAlignment="1">
      <alignment/>
    </xf>
    <xf numFmtId="21" fontId="0" fillId="0" borderId="0" xfId="0" applyNumberFormat="1" applyAlignment="1">
      <alignment/>
    </xf>
    <xf numFmtId="0" fontId="30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6" fontId="4" fillId="2" borderId="34" xfId="0" applyNumberFormat="1" applyFont="1" applyFill="1" applyBorder="1" applyAlignment="1" applyProtection="1">
      <alignment horizontal="center"/>
      <protection/>
    </xf>
    <xf numFmtId="166" fontId="4" fillId="2" borderId="35" xfId="0" applyNumberFormat="1" applyFont="1" applyFill="1" applyBorder="1" applyAlignment="1" applyProtection="1">
      <alignment horizontal="center"/>
      <protection/>
    </xf>
    <xf numFmtId="14" fontId="5" fillId="2" borderId="0" xfId="0" applyNumberFormat="1" applyFont="1" applyFill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66" fontId="18" fillId="2" borderId="3" xfId="0" applyNumberFormat="1" applyFont="1" applyFill="1" applyBorder="1" applyAlignment="1" applyProtection="1">
      <alignment horizontal="center"/>
      <protection/>
    </xf>
    <xf numFmtId="166" fontId="18" fillId="2" borderId="1" xfId="0" applyNumberFormat="1" applyFont="1" applyFill="1" applyBorder="1" applyAlignment="1" applyProtection="1">
      <alignment horizontal="center"/>
      <protection/>
    </xf>
    <xf numFmtId="166" fontId="18" fillId="2" borderId="21" xfId="0" applyNumberFormat="1" applyFont="1" applyFill="1" applyBorder="1" applyAlignment="1" applyProtection="1">
      <alignment horizontal="center"/>
      <protection/>
    </xf>
    <xf numFmtId="166" fontId="18" fillId="2" borderId="22" xfId="0" applyNumberFormat="1" applyFont="1" applyFill="1" applyBorder="1" applyAlignment="1" applyProtection="1">
      <alignment horizontal="center"/>
      <protection/>
    </xf>
    <xf numFmtId="166" fontId="18" fillId="2" borderId="21" xfId="0" applyNumberFormat="1" applyFont="1" applyFill="1" applyBorder="1" applyAlignment="1" applyProtection="1">
      <alignment horizontal="right"/>
      <protection/>
    </xf>
    <xf numFmtId="166" fontId="18" fillId="2" borderId="22" xfId="0" applyNumberFormat="1" applyFont="1" applyFill="1" applyBorder="1" applyAlignment="1" applyProtection="1">
      <alignment horizontal="right"/>
      <protection/>
    </xf>
    <xf numFmtId="166" fontId="18" fillId="2" borderId="21" xfId="0" applyNumberFormat="1" applyFont="1" applyFill="1" applyBorder="1" applyAlignment="1" applyProtection="1">
      <alignment horizontal="center" wrapText="1"/>
      <protection/>
    </xf>
    <xf numFmtId="166" fontId="18" fillId="2" borderId="22" xfId="0" applyNumberFormat="1" applyFont="1" applyFill="1" applyBorder="1" applyAlignment="1" applyProtection="1">
      <alignment horizontal="center" wrapTex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Woche Plan/Ist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Trainingsplan!$A$5:$A$18</c:f>
              <c:numCache/>
            </c:numRef>
          </c:cat>
          <c:val>
            <c:numRef>
              <c:f>Trainingsplan!$R$5:$R$18</c:f>
              <c:numCache/>
            </c:numRef>
          </c:val>
        </c:ser>
        <c:ser>
          <c:idx val="2"/>
          <c:order val="2"/>
          <c:tx>
            <c:v>Soll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Trainingsplan!$A$5:$A$18</c:f>
              <c:numCache/>
            </c:numRef>
          </c:cat>
          <c:val>
            <c:numRef>
              <c:f>Trainingsplan!$S$5:$S$18</c:f>
              <c:numCache/>
            </c:numRef>
          </c:val>
        </c:ser>
        <c:axId val="58151312"/>
        <c:axId val="30842001"/>
      </c:barChart>
      <c:lineChart>
        <c:grouping val="standard"/>
        <c:varyColors val="0"/>
        <c:ser>
          <c:idx val="1"/>
          <c:order val="1"/>
          <c:tx>
            <c:v>Laengster Lauf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Trainingsplan!$A$5:$A$18</c:f>
              <c:numCache/>
            </c:numRef>
          </c:cat>
          <c:val>
            <c:numRef>
              <c:f>Trainingsplan!$AB$5:$AB$18</c:f>
              <c:numCache/>
            </c:numRef>
          </c:val>
          <c:smooth val="0"/>
        </c:ser>
        <c:axId val="58151312"/>
        <c:axId val="30842001"/>
      </c:lineChart>
      <c:catAx>
        <c:axId val="581513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42001"/>
        <c:crosses val="autoZero"/>
        <c:auto val="1"/>
        <c:lblOffset val="100"/>
        <c:noMultiLvlLbl val="0"/>
      </c:catAx>
      <c:valAx>
        <c:axId val="30842001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81513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332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85"/>
          <c:w val="0.98225"/>
          <c:h val="0.963"/>
        </c:manualLayout>
      </c:layout>
      <c:lineChart>
        <c:grouping val="standard"/>
        <c:varyColors val="0"/>
        <c:ser>
          <c:idx val="0"/>
          <c:order val="0"/>
          <c:tx>
            <c:v>Tempo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06:17 
(Krampf)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Analyse!$A$30:$A$72</c:f>
              <c:numCache/>
            </c:numRef>
          </c:cat>
          <c:val>
            <c:numRef>
              <c:f>Analyse!$C$30:$C$72</c:f>
              <c:numCache/>
            </c:numRef>
          </c:val>
          <c:smooth val="0"/>
        </c:ser>
        <c:ser>
          <c:idx val="1"/>
          <c:order val="1"/>
          <c:tx>
            <c:v>kum. Tempo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Analyse!$A$30:$A$72</c:f>
              <c:numCache/>
            </c:numRef>
          </c:cat>
          <c:val>
            <c:numRef>
              <c:f>Analyse!$E$30:$E$72</c:f>
              <c:numCache/>
            </c:numRef>
          </c:val>
          <c:smooth val="0"/>
        </c:ser>
        <c:ser>
          <c:idx val="2"/>
          <c:order val="2"/>
          <c:tx>
            <c:v>Soll-Tempo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800080"/>
                        </a:solidFill>
                      </a:rPr>
                      <a:t>Soll-Zeit= 04:55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Analyse!$A$30:$A$72</c:f>
              <c:numCache/>
            </c:numRef>
          </c:cat>
          <c:val>
            <c:numRef>
              <c:f>Analyse!$B$30:$B$72</c:f>
              <c:numCache/>
            </c:numRef>
          </c:val>
          <c:smooth val="1"/>
        </c:ser>
        <c:marker val="1"/>
        <c:axId val="34863042"/>
        <c:axId val="30567459"/>
      </c:lineChart>
      <c:lineChart>
        <c:grouping val="standard"/>
        <c:varyColors val="0"/>
        <c:ser>
          <c:idx val="3"/>
          <c:order val="3"/>
          <c:tx>
            <c:v>Puls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800080"/>
                        </a:solidFill>
                      </a:rPr>
                      <a:t>Puls: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80008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Analyse!$F$30:$F$72</c:f>
              <c:numCache/>
            </c:numRef>
          </c:val>
          <c:smooth val="0"/>
        </c:ser>
        <c:marker val="1"/>
        <c:axId val="21410484"/>
        <c:axId val="42480757"/>
      </c:lineChart>
      <c:catAx>
        <c:axId val="34863042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567459"/>
        <c:crossesAt val="0.002777778"/>
        <c:auto val="1"/>
        <c:lblOffset val="100"/>
        <c:noMultiLvlLbl val="0"/>
      </c:catAx>
      <c:valAx>
        <c:axId val="30567459"/>
        <c:scaling>
          <c:orientation val="minMax"/>
          <c:max val="0.004513889"/>
          <c:min val="0.002777778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4863042"/>
        <c:crossesAt val="1"/>
        <c:crossBetween val="midCat"/>
        <c:dispUnits/>
        <c:majorUnit val="0.000347222"/>
        <c:minorUnit val="4E-05"/>
      </c:valAx>
      <c:catAx>
        <c:axId val="21410484"/>
        <c:scaling>
          <c:orientation val="minMax"/>
        </c:scaling>
        <c:axPos val="b"/>
        <c:delete val="1"/>
        <c:majorTickMark val="in"/>
        <c:minorTickMark val="none"/>
        <c:tickLblPos val="nextTo"/>
        <c:crossAx val="42480757"/>
        <c:crossesAt val="125"/>
        <c:auto val="1"/>
        <c:lblOffset val="100"/>
        <c:noMultiLvlLbl val="0"/>
      </c:catAx>
      <c:valAx>
        <c:axId val="42480757"/>
        <c:scaling>
          <c:orientation val="minMax"/>
          <c:max val="190"/>
          <c:min val="125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75" b="0" i="0" u="none" baseline="0"/>
            </a:pPr>
          </a:p>
        </c:txPr>
        <c:crossAx val="21410484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875"/>
          <c:y val="0.051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16</xdr:col>
      <xdr:colOff>190500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0" y="3971925"/>
        <a:ext cx="58293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361950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1249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Sport\Ergebnislisten\berlin-analy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O44"/>
  <sheetViews>
    <sheetView tabSelected="1" workbookViewId="0" topLeftCell="A1">
      <selection activeCell="A1" sqref="A1"/>
    </sheetView>
  </sheetViews>
  <sheetFormatPr defaultColWidth="9.77734375" defaultRowHeight="15"/>
  <cols>
    <col min="1" max="1" width="3.10546875" style="27" customWidth="1"/>
    <col min="2" max="3" width="5.77734375" style="26" customWidth="1"/>
    <col min="4" max="4" width="4.77734375" style="26" customWidth="1"/>
    <col min="5" max="5" width="2.77734375" style="27" customWidth="1"/>
    <col min="6" max="6" width="4.77734375" style="26" customWidth="1"/>
    <col min="7" max="7" width="3.77734375" style="27" customWidth="1"/>
    <col min="8" max="8" width="4.77734375" style="26" customWidth="1"/>
    <col min="9" max="9" width="2.77734375" style="27" customWidth="1"/>
    <col min="10" max="10" width="4.77734375" style="26" customWidth="1"/>
    <col min="11" max="11" width="2.77734375" style="27" customWidth="1"/>
    <col min="12" max="12" width="4.77734375" style="26" customWidth="1"/>
    <col min="13" max="13" width="2.77734375" style="27" customWidth="1"/>
    <col min="14" max="14" width="4.77734375" style="26" customWidth="1"/>
    <col min="15" max="15" width="2.77734375" style="27" customWidth="1"/>
    <col min="16" max="16" width="4.77734375" style="26" customWidth="1"/>
    <col min="17" max="17" width="2.77734375" style="27" customWidth="1"/>
    <col min="18" max="18" width="5.3359375" style="26" customWidth="1"/>
    <col min="19" max="19" width="2.99609375" style="26" customWidth="1"/>
    <col min="20" max="20" width="3.77734375" style="26" customWidth="1"/>
    <col min="21" max="21" width="7.6640625" style="28" customWidth="1"/>
    <col min="22" max="22" width="3.10546875" style="26" customWidth="1"/>
    <col min="23" max="23" width="5.4453125" style="26" customWidth="1"/>
    <col min="24" max="16384" width="9.77734375" style="26" customWidth="1"/>
  </cols>
  <sheetData>
    <row r="1" spans="1:22" ht="15.75">
      <c r="A1" s="61" t="s">
        <v>33</v>
      </c>
      <c r="B1" s="62"/>
      <c r="C1" s="62"/>
      <c r="D1" s="62"/>
      <c r="E1" s="63"/>
      <c r="F1" s="62"/>
      <c r="G1" s="63"/>
      <c r="H1" s="62"/>
      <c r="I1" s="62"/>
      <c r="J1" s="62"/>
      <c r="K1" s="62"/>
      <c r="L1" s="62"/>
      <c r="M1" s="64"/>
      <c r="N1" s="62"/>
      <c r="O1" s="63"/>
      <c r="P1" s="62"/>
      <c r="Q1" s="63"/>
      <c r="R1" s="62"/>
      <c r="S1" s="62"/>
      <c r="T1" s="62"/>
      <c r="U1" s="65"/>
      <c r="V1" s="62"/>
    </row>
    <row r="2" spans="1:26" ht="15.75">
      <c r="A2" s="65" t="s">
        <v>15</v>
      </c>
      <c r="B2" s="62"/>
      <c r="C2" s="136">
        <f ca="1">NOW()</f>
        <v>37170.069075694446</v>
      </c>
      <c r="D2" s="136"/>
      <c r="E2" s="64"/>
      <c r="F2" s="66"/>
      <c r="G2" s="67"/>
      <c r="H2" s="68"/>
      <c r="I2" s="69"/>
      <c r="J2" s="70"/>
      <c r="K2" s="71"/>
      <c r="L2" s="71" t="s">
        <v>89</v>
      </c>
      <c r="M2" s="71"/>
      <c r="N2" s="72"/>
      <c r="O2" s="68"/>
      <c r="P2" s="73"/>
      <c r="Q2" s="74"/>
      <c r="R2" s="75"/>
      <c r="S2" s="75"/>
      <c r="T2" s="62"/>
      <c r="U2" s="65"/>
      <c r="V2" s="62"/>
      <c r="Y2" s="29">
        <f>DATEVALUE("30.09.2001")+Z2-C2</f>
        <v>-5.694075694445928</v>
      </c>
      <c r="Z2" s="26">
        <f>TIMEVALUE("09:00")</f>
        <v>0.375</v>
      </c>
    </row>
    <row r="3" spans="1:22" ht="9" customHeight="1">
      <c r="A3" s="63"/>
      <c r="B3" s="62"/>
      <c r="C3" s="62"/>
      <c r="D3" s="62"/>
      <c r="E3" s="63"/>
      <c r="F3" s="62"/>
      <c r="G3" s="63"/>
      <c r="H3" s="62"/>
      <c r="I3" s="63"/>
      <c r="J3" s="62"/>
      <c r="K3" s="63"/>
      <c r="L3" s="62"/>
      <c r="M3" s="63"/>
      <c r="N3" s="62"/>
      <c r="O3" s="63"/>
      <c r="P3" s="62"/>
      <c r="Q3" s="63"/>
      <c r="R3" s="62"/>
      <c r="S3" s="62"/>
      <c r="T3" s="62"/>
      <c r="U3" s="75"/>
      <c r="V3" s="62"/>
    </row>
    <row r="4" spans="1:249" ht="18" customHeight="1">
      <c r="A4" s="137" t="s">
        <v>0</v>
      </c>
      <c r="B4" s="138"/>
      <c r="C4" s="139"/>
      <c r="D4" s="76" t="s">
        <v>1</v>
      </c>
      <c r="E4" s="77"/>
      <c r="F4" s="76" t="s">
        <v>2</v>
      </c>
      <c r="G4" s="77"/>
      <c r="H4" s="76" t="s">
        <v>3</v>
      </c>
      <c r="I4" s="77"/>
      <c r="J4" s="76" t="s">
        <v>4</v>
      </c>
      <c r="K4" s="77"/>
      <c r="L4" s="76" t="s">
        <v>5</v>
      </c>
      <c r="M4" s="77"/>
      <c r="N4" s="76" t="s">
        <v>6</v>
      </c>
      <c r="O4" s="77"/>
      <c r="P4" s="76" t="s">
        <v>7</v>
      </c>
      <c r="Q4" s="77"/>
      <c r="R4" s="78" t="s">
        <v>8</v>
      </c>
      <c r="S4" s="79" t="s">
        <v>31</v>
      </c>
      <c r="T4" s="80" t="s">
        <v>30</v>
      </c>
      <c r="U4" s="81"/>
      <c r="V4" s="62"/>
      <c r="W4" s="30" t="s">
        <v>39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</row>
    <row r="5" spans="1:28" s="32" customFormat="1" ht="18" customHeight="1">
      <c r="A5" s="82">
        <v>14</v>
      </c>
      <c r="B5" s="83">
        <v>37067</v>
      </c>
      <c r="C5" s="84">
        <f>+B5+6</f>
        <v>37073</v>
      </c>
      <c r="D5" s="85"/>
      <c r="E5" s="86"/>
      <c r="F5" s="85">
        <v>15</v>
      </c>
      <c r="G5" s="86" t="s">
        <v>35</v>
      </c>
      <c r="H5" s="85"/>
      <c r="I5" s="86"/>
      <c r="J5" s="85"/>
      <c r="K5" s="87" t="s">
        <v>34</v>
      </c>
      <c r="L5" s="85">
        <v>8.5</v>
      </c>
      <c r="M5" s="86" t="s">
        <v>32</v>
      </c>
      <c r="N5" s="85">
        <v>16.5</v>
      </c>
      <c r="O5" s="86" t="s">
        <v>36</v>
      </c>
      <c r="P5" s="85"/>
      <c r="Q5" s="87" t="s">
        <v>37</v>
      </c>
      <c r="R5" s="85">
        <f aca="true" t="shared" si="0" ref="R5:R12">SUM(D5:P5)</f>
        <v>40</v>
      </c>
      <c r="S5" s="88"/>
      <c r="T5" s="89">
        <v>69.1</v>
      </c>
      <c r="U5" s="90" t="s">
        <v>55</v>
      </c>
      <c r="V5" s="119"/>
      <c r="W5" s="32">
        <v>8.3</v>
      </c>
      <c r="X5" s="33"/>
      <c r="Y5" s="34"/>
      <c r="Z5" s="35"/>
      <c r="AB5" s="36">
        <f aca="true" t="shared" si="1" ref="AB5:AB18">MAX(P5,N5,L5,J5,H5,F5,D5)</f>
        <v>16.5</v>
      </c>
    </row>
    <row r="6" spans="1:28" s="32" customFormat="1" ht="18" customHeight="1">
      <c r="A6" s="82">
        <v>13</v>
      </c>
      <c r="B6" s="91">
        <f>+B5+7</f>
        <v>37074</v>
      </c>
      <c r="C6" s="91">
        <f>+C5+7</f>
        <v>37080</v>
      </c>
      <c r="D6" s="85" t="s">
        <v>38</v>
      </c>
      <c r="E6" s="86"/>
      <c r="F6" s="85">
        <v>14</v>
      </c>
      <c r="G6" s="86" t="s">
        <v>35</v>
      </c>
      <c r="H6" s="85"/>
      <c r="I6" s="87" t="s">
        <v>41</v>
      </c>
      <c r="J6" s="85"/>
      <c r="K6" s="86"/>
      <c r="L6" s="85">
        <v>13.5</v>
      </c>
      <c r="M6" s="86" t="s">
        <v>35</v>
      </c>
      <c r="N6" s="85"/>
      <c r="O6" s="87" t="s">
        <v>40</v>
      </c>
      <c r="P6" s="85">
        <v>22</v>
      </c>
      <c r="Q6" s="86" t="s">
        <v>36</v>
      </c>
      <c r="R6" s="85">
        <f t="shared" si="0"/>
        <v>49.5</v>
      </c>
      <c r="S6" s="92"/>
      <c r="T6" s="89">
        <v>68.6</v>
      </c>
      <c r="U6" s="90"/>
      <c r="V6" s="119"/>
      <c r="W6" s="32">
        <v>7.9</v>
      </c>
      <c r="X6" s="33"/>
      <c r="Y6" s="34"/>
      <c r="Z6" s="35"/>
      <c r="AB6" s="36">
        <f t="shared" si="1"/>
        <v>22</v>
      </c>
    </row>
    <row r="7" spans="1:28" s="32" customFormat="1" ht="18" customHeight="1">
      <c r="A7" s="82">
        <v>12</v>
      </c>
      <c r="B7" s="91">
        <f aca="true" t="shared" si="2" ref="B7:C18">+B6+7</f>
        <v>37081</v>
      </c>
      <c r="C7" s="91">
        <f t="shared" si="2"/>
        <v>37087</v>
      </c>
      <c r="D7" s="85" t="s">
        <v>38</v>
      </c>
      <c r="E7" s="86"/>
      <c r="F7" s="85">
        <v>17</v>
      </c>
      <c r="G7" s="86" t="s">
        <v>36</v>
      </c>
      <c r="H7" s="85">
        <v>8</v>
      </c>
      <c r="I7" s="86" t="s">
        <v>48</v>
      </c>
      <c r="J7" s="85" t="s">
        <v>38</v>
      </c>
      <c r="K7" s="87"/>
      <c r="L7" s="93" t="s">
        <v>47</v>
      </c>
      <c r="M7" s="86"/>
      <c r="N7" s="85">
        <v>26.2</v>
      </c>
      <c r="O7" s="94" t="s">
        <v>45</v>
      </c>
      <c r="P7" s="85"/>
      <c r="Q7" s="87" t="s">
        <v>51</v>
      </c>
      <c r="R7" s="85">
        <f t="shared" si="0"/>
        <v>51.2</v>
      </c>
      <c r="S7" s="95"/>
      <c r="T7" s="89">
        <v>69.6</v>
      </c>
      <c r="U7" s="90" t="s">
        <v>44</v>
      </c>
      <c r="V7" s="119"/>
      <c r="W7" s="32">
        <v>8.7</v>
      </c>
      <c r="X7" s="33"/>
      <c r="Y7" s="34"/>
      <c r="Z7" s="35"/>
      <c r="AB7" s="36">
        <f t="shared" si="1"/>
        <v>26.2</v>
      </c>
    </row>
    <row r="8" spans="1:28" s="32" customFormat="1" ht="18" customHeight="1">
      <c r="A8" s="82">
        <v>11</v>
      </c>
      <c r="B8" s="91">
        <f t="shared" si="2"/>
        <v>37088</v>
      </c>
      <c r="C8" s="91">
        <f t="shared" si="2"/>
        <v>37094</v>
      </c>
      <c r="D8" s="85" t="s">
        <v>38</v>
      </c>
      <c r="E8" s="86"/>
      <c r="F8" s="85" t="s">
        <v>52</v>
      </c>
      <c r="G8" s="86"/>
      <c r="H8" s="85">
        <v>14</v>
      </c>
      <c r="I8" s="87" t="s">
        <v>36</v>
      </c>
      <c r="J8" s="85">
        <v>10</v>
      </c>
      <c r="K8" s="86" t="s">
        <v>49</v>
      </c>
      <c r="L8" s="85" t="s">
        <v>50</v>
      </c>
      <c r="M8" s="86"/>
      <c r="N8" s="85">
        <v>18</v>
      </c>
      <c r="O8" s="86" t="s">
        <v>48</v>
      </c>
      <c r="P8" s="144" t="s">
        <v>53</v>
      </c>
      <c r="Q8" s="145"/>
      <c r="R8" s="85">
        <f>SUM(D8:P8)</f>
        <v>42</v>
      </c>
      <c r="S8" s="95"/>
      <c r="T8" s="89">
        <v>69.4</v>
      </c>
      <c r="U8" s="90" t="s">
        <v>54</v>
      </c>
      <c r="V8" s="119"/>
      <c r="W8" s="32">
        <v>8.4</v>
      </c>
      <c r="X8" s="33"/>
      <c r="Y8" s="34"/>
      <c r="Z8" s="35"/>
      <c r="AB8" s="36">
        <f t="shared" si="1"/>
        <v>18</v>
      </c>
    </row>
    <row r="9" spans="1:28" s="32" customFormat="1" ht="18" customHeight="1">
      <c r="A9" s="82">
        <v>10</v>
      </c>
      <c r="B9" s="91">
        <f t="shared" si="2"/>
        <v>37095</v>
      </c>
      <c r="C9" s="91">
        <f t="shared" si="2"/>
        <v>37101</v>
      </c>
      <c r="D9" s="85" t="s">
        <v>38</v>
      </c>
      <c r="E9" s="86"/>
      <c r="F9" s="85">
        <v>16</v>
      </c>
      <c r="G9" s="86" t="s">
        <v>67</v>
      </c>
      <c r="H9" s="93" t="s">
        <v>47</v>
      </c>
      <c r="I9" s="87" t="s">
        <v>56</v>
      </c>
      <c r="J9" s="85">
        <v>12</v>
      </c>
      <c r="K9" s="86" t="s">
        <v>61</v>
      </c>
      <c r="L9" s="85"/>
      <c r="M9" s="87" t="s">
        <v>59</v>
      </c>
      <c r="N9" s="85">
        <v>12</v>
      </c>
      <c r="O9" s="86" t="s">
        <v>48</v>
      </c>
      <c r="P9" s="85">
        <v>24</v>
      </c>
      <c r="Q9" s="86" t="s">
        <v>36</v>
      </c>
      <c r="R9" s="85">
        <f t="shared" si="0"/>
        <v>64</v>
      </c>
      <c r="S9" s="96">
        <v>62</v>
      </c>
      <c r="T9" s="89">
        <v>68.7</v>
      </c>
      <c r="U9" s="90"/>
      <c r="V9" s="90"/>
      <c r="W9" s="32">
        <v>7.9</v>
      </c>
      <c r="X9" s="33"/>
      <c r="Y9" s="37"/>
      <c r="Z9" s="35"/>
      <c r="AB9" s="36">
        <f t="shared" si="1"/>
        <v>24</v>
      </c>
    </row>
    <row r="10" spans="1:28" s="32" customFormat="1" ht="18" customHeight="1">
      <c r="A10" s="82">
        <v>9</v>
      </c>
      <c r="B10" s="91">
        <f t="shared" si="2"/>
        <v>37102</v>
      </c>
      <c r="C10" s="91">
        <f t="shared" si="2"/>
        <v>37108</v>
      </c>
      <c r="D10" s="85" t="s">
        <v>38</v>
      </c>
      <c r="E10" s="86"/>
      <c r="F10" s="85">
        <v>15</v>
      </c>
      <c r="G10" s="86" t="s">
        <v>67</v>
      </c>
      <c r="H10" s="85">
        <v>13</v>
      </c>
      <c r="I10" s="86" t="s">
        <v>62</v>
      </c>
      <c r="J10" s="93" t="s">
        <v>47</v>
      </c>
      <c r="K10" s="87" t="s">
        <v>56</v>
      </c>
      <c r="L10" s="93" t="s">
        <v>47</v>
      </c>
      <c r="M10" s="87"/>
      <c r="N10" s="85">
        <v>16</v>
      </c>
      <c r="O10" s="94" t="s">
        <v>45</v>
      </c>
      <c r="P10" s="85">
        <v>21.5</v>
      </c>
      <c r="Q10" s="86" t="s">
        <v>48</v>
      </c>
      <c r="R10" s="85">
        <f t="shared" si="0"/>
        <v>65.5</v>
      </c>
      <c r="S10" s="96">
        <v>67</v>
      </c>
      <c r="T10" s="89">
        <v>68.9</v>
      </c>
      <c r="U10" s="97" t="s">
        <v>66</v>
      </c>
      <c r="V10" s="90"/>
      <c r="W10" s="32">
        <v>8.3</v>
      </c>
      <c r="AB10" s="36">
        <f t="shared" si="1"/>
        <v>21.5</v>
      </c>
    </row>
    <row r="11" spans="1:28" s="32" customFormat="1" ht="18" customHeight="1">
      <c r="A11" s="82">
        <v>8</v>
      </c>
      <c r="B11" s="91">
        <f t="shared" si="2"/>
        <v>37109</v>
      </c>
      <c r="C11" s="91">
        <f t="shared" si="2"/>
        <v>37115</v>
      </c>
      <c r="D11" s="85" t="s">
        <v>38</v>
      </c>
      <c r="E11" s="86"/>
      <c r="F11" s="85">
        <v>16</v>
      </c>
      <c r="G11" s="86" t="s">
        <v>67</v>
      </c>
      <c r="H11" s="93" t="s">
        <v>47</v>
      </c>
      <c r="I11" s="87" t="s">
        <v>56</v>
      </c>
      <c r="J11" s="85">
        <v>14.5</v>
      </c>
      <c r="K11" s="86" t="s">
        <v>63</v>
      </c>
      <c r="L11" s="142" t="s">
        <v>69</v>
      </c>
      <c r="M11" s="143"/>
      <c r="N11" s="142" t="s">
        <v>70</v>
      </c>
      <c r="O11" s="143"/>
      <c r="P11" s="146" t="s">
        <v>72</v>
      </c>
      <c r="Q11" s="147"/>
      <c r="R11" s="85">
        <f>SUM(D11:Q11)</f>
        <v>30.5</v>
      </c>
      <c r="S11" s="96">
        <v>74</v>
      </c>
      <c r="T11" s="89">
        <v>68.5</v>
      </c>
      <c r="U11" s="90"/>
      <c r="V11" s="120"/>
      <c r="W11" s="32">
        <v>7.9</v>
      </c>
      <c r="AB11" s="36">
        <f t="shared" si="1"/>
        <v>16</v>
      </c>
    </row>
    <row r="12" spans="1:28" s="32" customFormat="1" ht="18" customHeight="1">
      <c r="A12" s="82">
        <v>7</v>
      </c>
      <c r="B12" s="91">
        <f t="shared" si="2"/>
        <v>37116</v>
      </c>
      <c r="C12" s="91">
        <f t="shared" si="2"/>
        <v>37122</v>
      </c>
      <c r="D12" s="85">
        <v>7</v>
      </c>
      <c r="E12" s="86" t="s">
        <v>48</v>
      </c>
      <c r="F12" s="85">
        <v>17.5</v>
      </c>
      <c r="G12" s="86" t="s">
        <v>67</v>
      </c>
      <c r="H12" s="93"/>
      <c r="I12" s="87" t="s">
        <v>73</v>
      </c>
      <c r="J12" s="85">
        <v>13</v>
      </c>
      <c r="K12" s="86" t="s">
        <v>67</v>
      </c>
      <c r="L12" s="142" t="s">
        <v>71</v>
      </c>
      <c r="M12" s="143"/>
      <c r="N12" s="85">
        <v>28</v>
      </c>
      <c r="O12" s="98" t="s">
        <v>77</v>
      </c>
      <c r="P12" s="85">
        <v>16.1</v>
      </c>
      <c r="Q12" s="86" t="s">
        <v>77</v>
      </c>
      <c r="R12" s="85">
        <f t="shared" si="0"/>
        <v>81.6</v>
      </c>
      <c r="S12" s="96">
        <v>50</v>
      </c>
      <c r="T12" s="89">
        <v>69.1</v>
      </c>
      <c r="U12" s="97"/>
      <c r="V12" s="119"/>
      <c r="W12" s="32">
        <v>8.3</v>
      </c>
      <c r="AB12" s="36">
        <f t="shared" si="1"/>
        <v>28</v>
      </c>
    </row>
    <row r="13" spans="1:28" s="32" customFormat="1" ht="18" customHeight="1">
      <c r="A13" s="82">
        <v>6</v>
      </c>
      <c r="B13" s="91">
        <f t="shared" si="2"/>
        <v>37123</v>
      </c>
      <c r="C13" s="91">
        <f t="shared" si="2"/>
        <v>37129</v>
      </c>
      <c r="D13" s="85" t="s">
        <v>38</v>
      </c>
      <c r="E13" s="86"/>
      <c r="F13" s="85">
        <v>16</v>
      </c>
      <c r="G13" s="86" t="s">
        <v>35</v>
      </c>
      <c r="H13" s="85" t="s">
        <v>74</v>
      </c>
      <c r="I13" s="87"/>
      <c r="J13" s="85">
        <v>11.5</v>
      </c>
      <c r="K13" s="86" t="s">
        <v>48</v>
      </c>
      <c r="L13" s="85" t="s">
        <v>50</v>
      </c>
      <c r="M13" s="87"/>
      <c r="N13" s="85"/>
      <c r="O13" s="87" t="s">
        <v>75</v>
      </c>
      <c r="P13" s="85">
        <v>26.5</v>
      </c>
      <c r="Q13" s="86" t="s">
        <v>67</v>
      </c>
      <c r="R13" s="85">
        <f aca="true" t="shared" si="3" ref="R13:R18">SUM(D13:P13)</f>
        <v>54</v>
      </c>
      <c r="S13" s="99">
        <v>75</v>
      </c>
      <c r="T13" s="89">
        <v>68.4</v>
      </c>
      <c r="U13" s="90"/>
      <c r="V13" s="119"/>
      <c r="W13" s="32">
        <v>7.9</v>
      </c>
      <c r="X13" s="32" t="s">
        <v>76</v>
      </c>
      <c r="AB13" s="36">
        <f t="shared" si="1"/>
        <v>26.5</v>
      </c>
    </row>
    <row r="14" spans="1:28" s="32" customFormat="1" ht="18" customHeight="1">
      <c r="A14" s="82">
        <v>5</v>
      </c>
      <c r="B14" s="91">
        <f t="shared" si="2"/>
        <v>37130</v>
      </c>
      <c r="C14" s="91">
        <f t="shared" si="2"/>
        <v>37136</v>
      </c>
      <c r="D14" s="85" t="s">
        <v>38</v>
      </c>
      <c r="E14" s="100"/>
      <c r="F14" s="85">
        <v>17.5</v>
      </c>
      <c r="G14" s="86" t="s">
        <v>77</v>
      </c>
      <c r="H14" s="85">
        <v>7</v>
      </c>
      <c r="I14" s="86" t="s">
        <v>67</v>
      </c>
      <c r="J14" s="93" t="s">
        <v>47</v>
      </c>
      <c r="K14" s="86"/>
      <c r="L14" s="93">
        <v>7</v>
      </c>
      <c r="M14" s="94" t="s">
        <v>57</v>
      </c>
      <c r="N14" s="121" t="s">
        <v>78</v>
      </c>
      <c r="O14" s="94"/>
      <c r="P14" s="85">
        <v>30</v>
      </c>
      <c r="Q14" s="86" t="s">
        <v>67</v>
      </c>
      <c r="R14" s="85">
        <f t="shared" si="3"/>
        <v>61.5</v>
      </c>
      <c r="S14" s="99">
        <v>76</v>
      </c>
      <c r="T14" s="89">
        <v>68.4</v>
      </c>
      <c r="U14" s="97"/>
      <c r="V14" s="119"/>
      <c r="W14" s="32">
        <v>7.9</v>
      </c>
      <c r="X14" s="32" t="s">
        <v>76</v>
      </c>
      <c r="AB14" s="36">
        <f t="shared" si="1"/>
        <v>30</v>
      </c>
    </row>
    <row r="15" spans="1:28" s="32" customFormat="1" ht="18" customHeight="1">
      <c r="A15" s="82">
        <v>4</v>
      </c>
      <c r="B15" s="91">
        <f t="shared" si="2"/>
        <v>37137</v>
      </c>
      <c r="C15" s="91">
        <f t="shared" si="2"/>
        <v>37143</v>
      </c>
      <c r="D15" s="85" t="s">
        <v>38</v>
      </c>
      <c r="E15" s="86"/>
      <c r="F15" s="85">
        <v>20</v>
      </c>
      <c r="G15" s="86" t="s">
        <v>67</v>
      </c>
      <c r="H15" s="93" t="s">
        <v>47</v>
      </c>
      <c r="I15" s="86"/>
      <c r="J15" s="85">
        <v>20</v>
      </c>
      <c r="K15" s="86" t="s">
        <v>77</v>
      </c>
      <c r="L15" s="140" t="s">
        <v>79</v>
      </c>
      <c r="M15" s="141"/>
      <c r="N15" s="142" t="s">
        <v>80</v>
      </c>
      <c r="O15" s="143"/>
      <c r="P15" s="142" t="s">
        <v>80</v>
      </c>
      <c r="Q15" s="143"/>
      <c r="R15" s="85">
        <f>SUM(D15:P15)</f>
        <v>40</v>
      </c>
      <c r="S15" s="96">
        <v>56</v>
      </c>
      <c r="T15" s="89">
        <v>69</v>
      </c>
      <c r="U15" s="123" t="s">
        <v>81</v>
      </c>
      <c r="V15" s="119"/>
      <c r="W15" s="32">
        <v>8.3</v>
      </c>
      <c r="AB15" s="36">
        <f t="shared" si="1"/>
        <v>20</v>
      </c>
    </row>
    <row r="16" spans="1:28" s="32" customFormat="1" ht="18" customHeight="1">
      <c r="A16" s="82">
        <v>3</v>
      </c>
      <c r="B16" s="91">
        <f t="shared" si="2"/>
        <v>37144</v>
      </c>
      <c r="C16" s="91">
        <f t="shared" si="2"/>
        <v>37150</v>
      </c>
      <c r="D16" s="93" t="s">
        <v>47</v>
      </c>
      <c r="E16" s="86"/>
      <c r="F16" s="85">
        <v>15</v>
      </c>
      <c r="G16" s="86" t="s">
        <v>77</v>
      </c>
      <c r="H16" s="85">
        <v>12</v>
      </c>
      <c r="I16" s="86" t="s">
        <v>67</v>
      </c>
      <c r="J16" s="122" t="s">
        <v>47</v>
      </c>
      <c r="K16" s="86"/>
      <c r="L16" s="122">
        <v>20.6</v>
      </c>
      <c r="M16" s="86" t="s">
        <v>64</v>
      </c>
      <c r="N16" s="124" t="s">
        <v>52</v>
      </c>
      <c r="O16" s="86"/>
      <c r="P16" s="85">
        <v>31.5</v>
      </c>
      <c r="Q16" s="86" t="s">
        <v>67</v>
      </c>
      <c r="R16" s="85">
        <f t="shared" si="3"/>
        <v>79.1</v>
      </c>
      <c r="S16" s="96">
        <v>72</v>
      </c>
      <c r="T16" s="89">
        <v>69.7</v>
      </c>
      <c r="U16" s="90"/>
      <c r="V16" s="119"/>
      <c r="W16" s="32">
        <v>8.7</v>
      </c>
      <c r="AB16" s="36">
        <f t="shared" si="1"/>
        <v>31.5</v>
      </c>
    </row>
    <row r="17" spans="1:28" s="32" customFormat="1" ht="18" customHeight="1" thickBot="1">
      <c r="A17" s="82">
        <v>2</v>
      </c>
      <c r="B17" s="91">
        <f t="shared" si="2"/>
        <v>37151</v>
      </c>
      <c r="C17" s="91">
        <f t="shared" si="2"/>
        <v>37157</v>
      </c>
      <c r="D17" s="85" t="s">
        <v>52</v>
      </c>
      <c r="E17" s="86"/>
      <c r="F17" s="85" t="s">
        <v>52</v>
      </c>
      <c r="G17" s="86"/>
      <c r="H17" s="85" t="s">
        <v>52</v>
      </c>
      <c r="I17" s="86"/>
      <c r="J17" s="85" t="s">
        <v>52</v>
      </c>
      <c r="K17" s="86"/>
      <c r="L17" s="85" t="s">
        <v>52</v>
      </c>
      <c r="M17" s="86"/>
      <c r="N17" s="85">
        <v>10</v>
      </c>
      <c r="O17" s="86" t="s">
        <v>67</v>
      </c>
      <c r="P17" s="125">
        <v>20</v>
      </c>
      <c r="Q17" s="126" t="s">
        <v>87</v>
      </c>
      <c r="R17" s="85">
        <f t="shared" si="3"/>
        <v>30</v>
      </c>
      <c r="S17" s="96">
        <v>61</v>
      </c>
      <c r="T17" s="89">
        <v>69.1</v>
      </c>
      <c r="U17" s="90" t="s">
        <v>86</v>
      </c>
      <c r="V17" s="119"/>
      <c r="W17" s="32">
        <v>8.3</v>
      </c>
      <c r="AB17" s="36">
        <f t="shared" si="1"/>
        <v>20</v>
      </c>
    </row>
    <row r="18" spans="1:28" s="32" customFormat="1" ht="18" customHeight="1" thickBot="1">
      <c r="A18" s="82">
        <v>1</v>
      </c>
      <c r="B18" s="91">
        <f t="shared" si="2"/>
        <v>37158</v>
      </c>
      <c r="C18" s="91">
        <f t="shared" si="2"/>
        <v>37164</v>
      </c>
      <c r="D18" s="93" t="s">
        <v>47</v>
      </c>
      <c r="E18" s="86" t="s">
        <v>56</v>
      </c>
      <c r="F18" s="85">
        <v>12</v>
      </c>
      <c r="G18" s="86" t="s">
        <v>67</v>
      </c>
      <c r="H18" s="104" t="s">
        <v>47</v>
      </c>
      <c r="I18" s="100"/>
      <c r="J18" s="101">
        <v>10</v>
      </c>
      <c r="K18" s="105" t="s">
        <v>48</v>
      </c>
      <c r="L18" s="134" t="s">
        <v>88</v>
      </c>
      <c r="M18" s="135"/>
      <c r="N18" s="103"/>
      <c r="O18" s="106"/>
      <c r="P18" s="107">
        <v>42.2</v>
      </c>
      <c r="Q18" s="108" t="s">
        <v>45</v>
      </c>
      <c r="R18" s="109">
        <f t="shared" si="3"/>
        <v>64.2</v>
      </c>
      <c r="S18" s="96">
        <v>62.2</v>
      </c>
      <c r="T18" s="102"/>
      <c r="U18" s="90"/>
      <c r="V18" s="119"/>
      <c r="AB18" s="36">
        <f t="shared" si="1"/>
        <v>42.2</v>
      </c>
    </row>
    <row r="19" spans="1:22" ht="15">
      <c r="A19" s="63"/>
      <c r="B19" s="62"/>
      <c r="C19" s="62"/>
      <c r="D19" s="62"/>
      <c r="E19" s="63"/>
      <c r="F19" s="62"/>
      <c r="G19" s="63"/>
      <c r="H19" s="62"/>
      <c r="I19" s="63"/>
      <c r="J19" s="62"/>
      <c r="K19" s="63"/>
      <c r="L19" s="62"/>
      <c r="M19" s="63"/>
      <c r="N19" s="62"/>
      <c r="O19" s="63"/>
      <c r="P19" s="63"/>
      <c r="Q19" s="63"/>
      <c r="R19" s="110">
        <f>SUM(R5:R18)</f>
        <v>753.1</v>
      </c>
      <c r="S19" s="111"/>
      <c r="T19" s="112"/>
      <c r="U19" s="75"/>
      <c r="V19" s="75"/>
    </row>
    <row r="20" spans="1:22" ht="15">
      <c r="A20" s="63"/>
      <c r="B20" s="75"/>
      <c r="C20" s="62"/>
      <c r="D20" s="62"/>
      <c r="E20" s="63"/>
      <c r="F20" s="62"/>
      <c r="G20" s="62"/>
      <c r="H20" s="65"/>
      <c r="I20" s="62"/>
      <c r="J20" s="62"/>
      <c r="K20" s="63"/>
      <c r="L20" s="62"/>
      <c r="M20" s="63"/>
      <c r="N20" s="62"/>
      <c r="O20" s="63"/>
      <c r="P20" s="63"/>
      <c r="Q20" s="63"/>
      <c r="R20" s="113">
        <f>AVERAGEA(R9:R18)</f>
        <v>57.040000000000006</v>
      </c>
      <c r="S20" s="114">
        <f>AVERAGEA(S9:S18)</f>
        <v>65.52000000000001</v>
      </c>
      <c r="T20" s="115" t="s">
        <v>58</v>
      </c>
      <c r="U20" s="75"/>
      <c r="V20" s="75"/>
    </row>
    <row r="21" spans="1:22" ht="15">
      <c r="A21" s="63"/>
      <c r="B21" s="62"/>
      <c r="C21" s="62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3"/>
      <c r="Q21" s="63"/>
      <c r="R21" s="62"/>
      <c r="S21" s="62"/>
      <c r="T21" s="62"/>
      <c r="U21" s="75"/>
      <c r="V21" s="75"/>
    </row>
    <row r="22" spans="1:22" ht="15">
      <c r="A22" s="63"/>
      <c r="B22" s="62"/>
      <c r="C22" s="62"/>
      <c r="D22" s="62"/>
      <c r="E22" s="63"/>
      <c r="F22" s="62"/>
      <c r="G22" s="63"/>
      <c r="H22" s="62"/>
      <c r="I22" s="63"/>
      <c r="J22" s="62"/>
      <c r="K22" s="63"/>
      <c r="L22" s="62"/>
      <c r="M22" s="63"/>
      <c r="N22" s="62"/>
      <c r="O22" s="63"/>
      <c r="P22" s="63"/>
      <c r="Q22" s="63"/>
      <c r="R22" s="62"/>
      <c r="S22" s="62"/>
      <c r="T22" s="62"/>
      <c r="U22" s="75"/>
      <c r="V22" s="75"/>
    </row>
    <row r="23" spans="1:22" ht="15">
      <c r="A23" s="63"/>
      <c r="B23" s="62"/>
      <c r="C23" s="62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3"/>
      <c r="Q23" s="63"/>
      <c r="R23" s="62"/>
      <c r="S23" s="62"/>
      <c r="T23" s="62"/>
      <c r="U23" s="75"/>
      <c r="V23" s="75"/>
    </row>
    <row r="24" spans="1:22" ht="15">
      <c r="A24" s="63"/>
      <c r="B24" s="62"/>
      <c r="C24" s="62"/>
      <c r="D24" s="62"/>
      <c r="E24" s="63"/>
      <c r="F24" s="62"/>
      <c r="G24" s="63"/>
      <c r="H24" s="62"/>
      <c r="I24" s="63"/>
      <c r="J24" s="62"/>
      <c r="K24" s="63"/>
      <c r="L24" s="62"/>
      <c r="M24" s="63"/>
      <c r="N24" s="62"/>
      <c r="O24" s="63"/>
      <c r="P24" s="62"/>
      <c r="Q24" s="63"/>
      <c r="R24" s="62"/>
      <c r="S24" s="62"/>
      <c r="T24" s="62"/>
      <c r="U24" s="75"/>
      <c r="V24" s="75"/>
    </row>
    <row r="25" spans="1:22" ht="15">
      <c r="A25" s="63"/>
      <c r="B25" s="62"/>
      <c r="C25" s="62"/>
      <c r="D25" s="62"/>
      <c r="E25" s="63"/>
      <c r="F25" s="62"/>
      <c r="G25" s="63"/>
      <c r="H25" s="62"/>
      <c r="I25" s="63"/>
      <c r="J25" s="62"/>
      <c r="K25" s="63"/>
      <c r="L25" s="62"/>
      <c r="M25" s="63"/>
      <c r="N25" s="62"/>
      <c r="O25" s="63"/>
      <c r="P25" s="62"/>
      <c r="Q25" s="63"/>
      <c r="R25" s="62"/>
      <c r="S25" s="62"/>
      <c r="T25" s="62"/>
      <c r="U25" s="75"/>
      <c r="V25" s="75"/>
    </row>
    <row r="26" spans="1:22" ht="15">
      <c r="A26" s="63"/>
      <c r="B26" s="62"/>
      <c r="C26" s="62"/>
      <c r="D26" s="62"/>
      <c r="E26" s="63"/>
      <c r="F26" s="62"/>
      <c r="G26" s="63"/>
      <c r="H26" s="62"/>
      <c r="I26" s="63"/>
      <c r="J26" s="62"/>
      <c r="K26" s="63"/>
      <c r="L26" s="62"/>
      <c r="M26" s="63"/>
      <c r="N26" s="62"/>
      <c r="O26" s="63"/>
      <c r="P26" s="62"/>
      <c r="Q26" s="63"/>
      <c r="R26" s="62"/>
      <c r="S26" s="62"/>
      <c r="T26" s="62"/>
      <c r="U26" s="75"/>
      <c r="V26" s="75"/>
    </row>
    <row r="27" spans="1:22" ht="15">
      <c r="A27" s="63"/>
      <c r="B27" s="62"/>
      <c r="C27" s="62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63"/>
      <c r="P27" s="62"/>
      <c r="Q27" s="63"/>
      <c r="R27" s="62"/>
      <c r="S27" s="62"/>
      <c r="T27" s="62"/>
      <c r="U27" s="75"/>
      <c r="V27" s="75"/>
    </row>
    <row r="28" spans="1:22" ht="15">
      <c r="A28" s="63"/>
      <c r="B28" s="62"/>
      <c r="C28" s="62"/>
      <c r="D28" s="62"/>
      <c r="E28" s="63"/>
      <c r="F28" s="62"/>
      <c r="G28" s="63"/>
      <c r="H28" s="62"/>
      <c r="I28" s="63"/>
      <c r="J28" s="62"/>
      <c r="K28" s="63"/>
      <c r="L28" s="62"/>
      <c r="M28" s="63"/>
      <c r="N28" s="62"/>
      <c r="O28" s="63"/>
      <c r="P28" s="62"/>
      <c r="Q28" s="63"/>
      <c r="R28" s="62"/>
      <c r="S28" s="62"/>
      <c r="T28" s="62"/>
      <c r="U28" s="75"/>
      <c r="V28" s="75"/>
    </row>
    <row r="29" spans="1:22" ht="15">
      <c r="A29" s="63"/>
      <c r="B29" s="62"/>
      <c r="C29" s="62"/>
      <c r="D29" s="62"/>
      <c r="E29" s="63"/>
      <c r="F29" s="62"/>
      <c r="G29" s="63"/>
      <c r="H29" s="62"/>
      <c r="I29" s="63"/>
      <c r="J29" s="62"/>
      <c r="K29" s="63"/>
      <c r="L29" s="62"/>
      <c r="M29" s="63"/>
      <c r="N29" s="62"/>
      <c r="O29" s="63"/>
      <c r="P29" s="62"/>
      <c r="Q29" s="63"/>
      <c r="R29" s="62"/>
      <c r="S29" s="62"/>
      <c r="T29" s="62"/>
      <c r="U29" s="75"/>
      <c r="V29" s="62"/>
    </row>
    <row r="30" spans="1:22" ht="15">
      <c r="A30" s="63"/>
      <c r="B30" s="62"/>
      <c r="C30" s="62"/>
      <c r="D30" s="62"/>
      <c r="E30" s="63"/>
      <c r="F30" s="62"/>
      <c r="G30" s="63"/>
      <c r="H30" s="62"/>
      <c r="I30" s="63"/>
      <c r="J30" s="62"/>
      <c r="K30" s="63"/>
      <c r="L30" s="62"/>
      <c r="M30" s="63"/>
      <c r="N30" s="62"/>
      <c r="O30" s="63"/>
      <c r="P30" s="62"/>
      <c r="Q30" s="63"/>
      <c r="R30" s="62"/>
      <c r="S30" s="62"/>
      <c r="T30" s="62"/>
      <c r="U30" s="75"/>
      <c r="V30" s="62"/>
    </row>
    <row r="31" spans="1:22" ht="15">
      <c r="A31" s="63"/>
      <c r="B31" s="116" t="s">
        <v>42</v>
      </c>
      <c r="C31" s="62"/>
      <c r="D31" s="62"/>
      <c r="E31" s="117" t="s">
        <v>60</v>
      </c>
      <c r="F31" s="62"/>
      <c r="G31" s="63"/>
      <c r="H31" s="116"/>
      <c r="I31" s="63"/>
      <c r="J31" s="116" t="s">
        <v>43</v>
      </c>
      <c r="K31" s="118"/>
      <c r="L31" s="62"/>
      <c r="M31" s="118" t="s">
        <v>46</v>
      </c>
      <c r="N31" s="62"/>
      <c r="O31" s="63"/>
      <c r="P31" s="62"/>
      <c r="Q31" s="63"/>
      <c r="R31" s="62"/>
      <c r="S31" s="62"/>
      <c r="T31" s="62"/>
      <c r="U31" s="75"/>
      <c r="V31" s="62"/>
    </row>
    <row r="32" spans="1:22" ht="15">
      <c r="A32" s="63"/>
      <c r="B32" s="116" t="s">
        <v>68</v>
      </c>
      <c r="C32" s="62"/>
      <c r="D32" s="62"/>
      <c r="E32" s="117"/>
      <c r="F32" s="62"/>
      <c r="G32" s="63"/>
      <c r="H32" s="116"/>
      <c r="I32" s="63"/>
      <c r="J32" s="116"/>
      <c r="K32" s="118"/>
      <c r="L32" s="62"/>
      <c r="M32" s="118"/>
      <c r="N32" s="62"/>
      <c r="O32" s="63"/>
      <c r="P32" s="62"/>
      <c r="Q32" s="63"/>
      <c r="R32" s="62"/>
      <c r="S32" s="62"/>
      <c r="T32" s="62"/>
      <c r="U32" s="75"/>
      <c r="V32" s="62"/>
    </row>
    <row r="33" spans="1:22" ht="15">
      <c r="A33" s="63"/>
      <c r="B33" s="116" t="s">
        <v>65</v>
      </c>
      <c r="C33" s="62"/>
      <c r="D33" s="62"/>
      <c r="E33" s="117"/>
      <c r="F33" s="62"/>
      <c r="G33" s="63"/>
      <c r="H33" s="116"/>
      <c r="I33" s="63"/>
      <c r="J33" s="116"/>
      <c r="K33" s="118"/>
      <c r="L33" s="62"/>
      <c r="M33" s="118"/>
      <c r="N33" s="62"/>
      <c r="O33" s="63"/>
      <c r="P33" s="62"/>
      <c r="Q33" s="63"/>
      <c r="R33" s="62"/>
      <c r="S33" s="62"/>
      <c r="T33" s="62"/>
      <c r="U33" s="75"/>
      <c r="V33" s="62"/>
    </row>
    <row r="35" spans="1:22" ht="15">
      <c r="A35" s="38"/>
      <c r="B35" s="39" t="s">
        <v>19</v>
      </c>
      <c r="C35" s="40"/>
      <c r="D35" s="41">
        <v>162</v>
      </c>
      <c r="E35" s="40"/>
      <c r="F35" s="42"/>
      <c r="G35" s="40"/>
      <c r="H35" s="42"/>
      <c r="I35" s="40"/>
      <c r="J35" s="43"/>
      <c r="K35" s="28"/>
      <c r="L35" s="28"/>
      <c r="M35" s="28"/>
      <c r="N35" s="28" t="s">
        <v>82</v>
      </c>
      <c r="O35" s="28"/>
      <c r="P35" s="28"/>
      <c r="Q35" s="28"/>
      <c r="R35" s="28"/>
      <c r="S35" s="28"/>
      <c r="T35" s="28"/>
      <c r="V35" s="28"/>
    </row>
    <row r="36" spans="1:22" ht="15">
      <c r="A36" s="38"/>
      <c r="B36" s="44"/>
      <c r="C36" s="45"/>
      <c r="D36" s="46" t="s">
        <v>28</v>
      </c>
      <c r="E36" s="45"/>
      <c r="F36" s="47" t="s">
        <v>29</v>
      </c>
      <c r="G36" s="45"/>
      <c r="H36" s="46" t="s">
        <v>28</v>
      </c>
      <c r="I36" s="45"/>
      <c r="J36" s="47" t="s">
        <v>29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V36" s="28"/>
    </row>
    <row r="37" spans="1:22" ht="15">
      <c r="A37" s="38"/>
      <c r="B37" s="44" t="s">
        <v>20</v>
      </c>
      <c r="C37" s="45"/>
      <c r="D37" s="48">
        <f aca="true" t="shared" si="4" ref="D37:D44">+H37*$D$35</f>
        <v>113.39999999999999</v>
      </c>
      <c r="E37" s="45"/>
      <c r="F37" s="49">
        <f aca="true" t="shared" si="5" ref="F37:F44">+J37*$D$35</f>
        <v>121.5</v>
      </c>
      <c r="G37" s="45"/>
      <c r="H37" s="50">
        <v>0.7</v>
      </c>
      <c r="I37" s="45"/>
      <c r="J37" s="51">
        <v>0.75</v>
      </c>
      <c r="K37" s="28"/>
      <c r="L37" s="28"/>
      <c r="M37" s="28"/>
      <c r="N37" s="28" t="s">
        <v>85</v>
      </c>
      <c r="O37" s="28"/>
      <c r="P37" s="28"/>
      <c r="Q37" s="28"/>
      <c r="R37" s="28"/>
      <c r="S37" s="28"/>
      <c r="T37" s="28"/>
      <c r="V37" s="28"/>
    </row>
    <row r="38" spans="1:22" ht="15">
      <c r="A38" s="38"/>
      <c r="B38" s="44" t="s">
        <v>21</v>
      </c>
      <c r="C38" s="45"/>
      <c r="D38" s="48">
        <f t="shared" si="4"/>
        <v>121.5</v>
      </c>
      <c r="E38" s="45"/>
      <c r="F38" s="49">
        <f t="shared" si="5"/>
        <v>129.6</v>
      </c>
      <c r="G38" s="45"/>
      <c r="H38" s="50">
        <v>0.75</v>
      </c>
      <c r="I38" s="45"/>
      <c r="J38" s="51">
        <v>0.8</v>
      </c>
      <c r="K38" s="28"/>
      <c r="L38" s="28"/>
      <c r="M38" s="28"/>
      <c r="N38" s="28" t="s">
        <v>83</v>
      </c>
      <c r="O38" s="28"/>
      <c r="P38" s="28"/>
      <c r="Q38" s="28"/>
      <c r="R38" s="28"/>
      <c r="S38" s="28"/>
      <c r="T38" s="28"/>
      <c r="V38" s="28"/>
    </row>
    <row r="39" spans="1:22" ht="15">
      <c r="A39" s="52"/>
      <c r="B39" s="44" t="s">
        <v>22</v>
      </c>
      <c r="C39" s="45"/>
      <c r="D39" s="48">
        <f t="shared" si="4"/>
        <v>129.6</v>
      </c>
      <c r="E39" s="45"/>
      <c r="F39" s="49">
        <f t="shared" si="5"/>
        <v>137.7</v>
      </c>
      <c r="G39" s="45"/>
      <c r="H39" s="50">
        <v>0.8</v>
      </c>
      <c r="I39" s="45"/>
      <c r="J39" s="51">
        <v>0.85</v>
      </c>
      <c r="K39" s="28"/>
      <c r="L39" s="28"/>
      <c r="M39" s="28"/>
      <c r="N39" s="28" t="s">
        <v>84</v>
      </c>
      <c r="O39" s="28"/>
      <c r="P39" s="28"/>
      <c r="Q39" s="28"/>
      <c r="R39" s="28"/>
      <c r="S39" s="28"/>
      <c r="T39" s="28"/>
      <c r="V39" s="28"/>
    </row>
    <row r="40" spans="1:22" ht="15">
      <c r="A40" s="52"/>
      <c r="B40" s="44" t="s">
        <v>23</v>
      </c>
      <c r="C40" s="45"/>
      <c r="D40" s="48">
        <f t="shared" si="4"/>
        <v>137.7</v>
      </c>
      <c r="E40" s="45"/>
      <c r="F40" s="49">
        <f t="shared" si="5"/>
        <v>141.75</v>
      </c>
      <c r="G40" s="45"/>
      <c r="H40" s="50">
        <v>0.85</v>
      </c>
      <c r="I40" s="45"/>
      <c r="J40" s="51">
        <v>0.875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V40" s="28"/>
    </row>
    <row r="41" spans="1:22" ht="15">
      <c r="A41" s="52"/>
      <c r="B41" s="44" t="s">
        <v>24</v>
      </c>
      <c r="C41" s="45"/>
      <c r="D41" s="48">
        <f t="shared" si="4"/>
        <v>141.75</v>
      </c>
      <c r="E41" s="45"/>
      <c r="F41" s="49">
        <f t="shared" si="5"/>
        <v>145.8</v>
      </c>
      <c r="G41" s="45"/>
      <c r="H41" s="50">
        <v>0.875</v>
      </c>
      <c r="I41" s="45"/>
      <c r="J41" s="51">
        <v>0.9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V41" s="28"/>
    </row>
    <row r="42" spans="1:22" ht="15">
      <c r="A42" s="52"/>
      <c r="B42" s="44" t="s">
        <v>25</v>
      </c>
      <c r="C42" s="45"/>
      <c r="D42" s="48">
        <f t="shared" si="4"/>
        <v>145.8</v>
      </c>
      <c r="E42" s="45"/>
      <c r="F42" s="49">
        <f t="shared" si="5"/>
        <v>149.85</v>
      </c>
      <c r="G42" s="45"/>
      <c r="H42" s="50">
        <v>0.9</v>
      </c>
      <c r="I42" s="45"/>
      <c r="J42" s="51">
        <v>0.925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V42" s="28"/>
    </row>
    <row r="43" spans="1:22" ht="15">
      <c r="A43" s="52"/>
      <c r="B43" s="53" t="s">
        <v>26</v>
      </c>
      <c r="C43" s="45"/>
      <c r="D43" s="48">
        <f t="shared" si="4"/>
        <v>149.85</v>
      </c>
      <c r="E43" s="45"/>
      <c r="F43" s="49">
        <f t="shared" si="5"/>
        <v>153.9</v>
      </c>
      <c r="G43" s="45"/>
      <c r="H43" s="50">
        <v>0.925</v>
      </c>
      <c r="I43" s="45"/>
      <c r="J43" s="51">
        <v>0.95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V43" s="28"/>
    </row>
    <row r="44" spans="1:22" ht="15">
      <c r="A44" s="54"/>
      <c r="B44" s="55" t="s">
        <v>27</v>
      </c>
      <c r="C44" s="56"/>
      <c r="D44" s="57">
        <f t="shared" si="4"/>
        <v>153.9</v>
      </c>
      <c r="E44" s="56"/>
      <c r="F44" s="58">
        <f t="shared" si="5"/>
        <v>157.95</v>
      </c>
      <c r="G44" s="56"/>
      <c r="H44" s="59">
        <v>0.95</v>
      </c>
      <c r="I44" s="56"/>
      <c r="J44" s="60">
        <v>0.975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V44" s="28"/>
    </row>
  </sheetData>
  <mergeCells count="11">
    <mergeCell ref="N15:O15"/>
    <mergeCell ref="P15:Q15"/>
    <mergeCell ref="P8:Q8"/>
    <mergeCell ref="L11:M11"/>
    <mergeCell ref="N11:O11"/>
    <mergeCell ref="P11:Q11"/>
    <mergeCell ref="L12:M12"/>
    <mergeCell ref="L18:M18"/>
    <mergeCell ref="C2:D2"/>
    <mergeCell ref="A4:C4"/>
    <mergeCell ref="L15:M15"/>
  </mergeCells>
  <printOptions/>
  <pageMargins left="0.48" right="0.31" top="0.52" bottom="0.33" header="0.15" footer="0.21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K74"/>
  <sheetViews>
    <sheetView workbookViewId="0" topLeftCell="A1">
      <selection activeCell="A1" sqref="A1"/>
    </sheetView>
  </sheetViews>
  <sheetFormatPr defaultColWidth="11.5546875" defaultRowHeight="15"/>
  <cols>
    <col min="1" max="1" width="3.88671875" style="0" customWidth="1"/>
    <col min="2" max="2" width="5.4453125" style="0" bestFit="1" customWidth="1"/>
    <col min="3" max="3" width="5.4453125" style="127" bestFit="1" customWidth="1"/>
    <col min="4" max="4" width="7.88671875" style="0" bestFit="1" customWidth="1"/>
    <col min="5" max="6" width="5.4453125" style="0" bestFit="1" customWidth="1"/>
    <col min="13" max="13" width="4.88671875" style="0" customWidth="1"/>
  </cols>
  <sheetData>
    <row r="29" spans="1:6" ht="15">
      <c r="A29" t="s">
        <v>91</v>
      </c>
      <c r="B29" s="127" t="s">
        <v>31</v>
      </c>
      <c r="C29" s="127" t="s">
        <v>92</v>
      </c>
      <c r="D29" t="s">
        <v>93</v>
      </c>
      <c r="E29" t="s">
        <v>93</v>
      </c>
      <c r="F29" s="133" t="s">
        <v>94</v>
      </c>
    </row>
    <row r="30" spans="1:6" ht="15.75">
      <c r="A30" s="128">
        <v>1</v>
      </c>
      <c r="B30" s="127">
        <v>0.003414351851851852</v>
      </c>
      <c r="C30" s="127">
        <v>0.003298611111111111</v>
      </c>
      <c r="D30" s="129">
        <f>+C30</f>
        <v>0.003298611111111111</v>
      </c>
      <c r="E30" s="127">
        <f>+D30/A30</f>
        <v>0.003298611111111111</v>
      </c>
      <c r="F30">
        <v>132</v>
      </c>
    </row>
    <row r="31" spans="1:6" ht="15">
      <c r="A31" s="130">
        <v>2</v>
      </c>
      <c r="B31" s="127">
        <v>0.003414351851851852</v>
      </c>
      <c r="C31" s="127">
        <v>0.003298611111111111</v>
      </c>
      <c r="D31" s="129">
        <f>+C31+C30</f>
        <v>0.006597222222222222</v>
      </c>
      <c r="E31" s="127">
        <f>+D31/A31</f>
        <v>0.003298611111111111</v>
      </c>
      <c r="F31">
        <v>134</v>
      </c>
    </row>
    <row r="32" spans="1:6" ht="15">
      <c r="A32">
        <v>3</v>
      </c>
      <c r="B32" s="127">
        <v>0.003414351851851852</v>
      </c>
      <c r="C32" s="127">
        <v>0.0032291666666666666</v>
      </c>
      <c r="D32" s="129">
        <f>+D31+C32</f>
        <v>0.009826388888888888</v>
      </c>
      <c r="E32" s="127">
        <f aca="true" t="shared" si="0" ref="E32:E72">+D32/A32</f>
        <v>0.0032754629629629627</v>
      </c>
      <c r="F32">
        <v>134</v>
      </c>
    </row>
    <row r="33" spans="1:6" ht="15.75">
      <c r="A33" s="128">
        <v>4</v>
      </c>
      <c r="B33" s="127">
        <v>0.003414351851851852</v>
      </c>
      <c r="C33" s="127">
        <v>0.003252314814814815</v>
      </c>
      <c r="D33" s="129">
        <f aca="true" t="shared" si="1" ref="D33:D71">+D32+C33</f>
        <v>0.013078703703703703</v>
      </c>
      <c r="E33" s="127">
        <f t="shared" si="0"/>
        <v>0.003269675925925926</v>
      </c>
      <c r="F33">
        <v>135</v>
      </c>
    </row>
    <row r="34" spans="1:6" ht="15">
      <c r="A34">
        <v>5</v>
      </c>
      <c r="B34" s="127">
        <v>0.003414351851851852</v>
      </c>
      <c r="C34" s="127">
        <v>0.003252314814814815</v>
      </c>
      <c r="D34" s="129">
        <f t="shared" si="1"/>
        <v>0.01633101851851852</v>
      </c>
      <c r="E34" s="127">
        <f t="shared" si="0"/>
        <v>0.003266203703703704</v>
      </c>
      <c r="F34">
        <v>137</v>
      </c>
    </row>
    <row r="35" spans="1:6" ht="15.75">
      <c r="A35" s="128">
        <v>6</v>
      </c>
      <c r="B35" s="127">
        <v>0.003414351851851852</v>
      </c>
      <c r="C35" s="127">
        <v>0.00328125</v>
      </c>
      <c r="D35" s="129">
        <f t="shared" si="1"/>
        <v>0.01961226851851852</v>
      </c>
      <c r="E35" s="127">
        <f t="shared" si="0"/>
        <v>0.0032687114197530866</v>
      </c>
      <c r="F35">
        <v>136</v>
      </c>
    </row>
    <row r="36" spans="1:6" ht="15">
      <c r="A36">
        <v>7</v>
      </c>
      <c r="B36" s="127">
        <v>0.003414351851851852</v>
      </c>
      <c r="C36" s="127">
        <v>0.00328125</v>
      </c>
      <c r="D36" s="129">
        <f t="shared" si="1"/>
        <v>0.022893518518518518</v>
      </c>
      <c r="E36" s="127">
        <f t="shared" si="0"/>
        <v>0.0032705026455026455</v>
      </c>
      <c r="F36">
        <v>136</v>
      </c>
    </row>
    <row r="37" spans="1:6" ht="15">
      <c r="A37">
        <v>8</v>
      </c>
      <c r="B37" s="127">
        <v>0.003414351851851852</v>
      </c>
      <c r="C37" s="127">
        <v>0.003136574074074074</v>
      </c>
      <c r="D37" s="129">
        <f t="shared" si="1"/>
        <v>0.02603009259259259</v>
      </c>
      <c r="E37" s="127">
        <f t="shared" si="0"/>
        <v>0.003253761574074074</v>
      </c>
      <c r="F37">
        <v>133</v>
      </c>
    </row>
    <row r="38" spans="1:6" ht="15">
      <c r="A38">
        <v>9</v>
      </c>
      <c r="B38" s="127">
        <v>0.003414351851851852</v>
      </c>
      <c r="C38" s="127">
        <v>0.00337962962962963</v>
      </c>
      <c r="D38" s="129">
        <f t="shared" si="1"/>
        <v>0.02940972222222222</v>
      </c>
      <c r="E38" s="127">
        <f t="shared" si="0"/>
        <v>0.0032677469135802464</v>
      </c>
      <c r="F38">
        <v>139</v>
      </c>
    </row>
    <row r="39" spans="1:6" ht="15">
      <c r="A39">
        <v>10</v>
      </c>
      <c r="B39" s="127">
        <v>0.003414351851851852</v>
      </c>
      <c r="C39" s="127">
        <v>0.0032870370370370367</v>
      </c>
      <c r="D39" s="129">
        <f t="shared" si="1"/>
        <v>0.03269675925925926</v>
      </c>
      <c r="E39" s="127">
        <f t="shared" si="0"/>
        <v>0.003269675925925926</v>
      </c>
      <c r="F39">
        <v>134</v>
      </c>
    </row>
    <row r="40" spans="1:6" ht="15">
      <c r="A40">
        <v>11</v>
      </c>
      <c r="B40" s="127">
        <v>0.003414351851851852</v>
      </c>
      <c r="C40" s="127">
        <v>0.003472222222222222</v>
      </c>
      <c r="D40" s="129">
        <f t="shared" si="1"/>
        <v>0.03616898148148148</v>
      </c>
      <c r="E40" s="127">
        <f t="shared" si="0"/>
        <v>0.003288089225589226</v>
      </c>
      <c r="F40">
        <v>132</v>
      </c>
    </row>
    <row r="41" spans="1:6" ht="15">
      <c r="A41">
        <v>12</v>
      </c>
      <c r="B41" s="127">
        <v>0.003414351851851852</v>
      </c>
      <c r="C41" s="127">
        <v>0.003368055555555555</v>
      </c>
      <c r="D41" s="129">
        <f t="shared" si="1"/>
        <v>0.03953703703703704</v>
      </c>
      <c r="E41" s="127">
        <f t="shared" si="0"/>
        <v>0.003294753086419753</v>
      </c>
      <c r="F41">
        <v>132</v>
      </c>
    </row>
    <row r="42" spans="1:6" ht="15">
      <c r="A42">
        <v>13</v>
      </c>
      <c r="B42" s="127">
        <v>0.003414351851851852</v>
      </c>
      <c r="C42" s="127">
        <v>0.0033912037037037036</v>
      </c>
      <c r="D42" s="129">
        <f t="shared" si="1"/>
        <v>0.04292824074074074</v>
      </c>
      <c r="E42" s="127">
        <f t="shared" si="0"/>
        <v>0.0033021723646723647</v>
      </c>
      <c r="F42">
        <v>142</v>
      </c>
    </row>
    <row r="43" spans="1:6" ht="15">
      <c r="A43">
        <v>14</v>
      </c>
      <c r="B43" s="127">
        <v>0.003414351851851852</v>
      </c>
      <c r="C43" s="127">
        <v>0.003298611111111111</v>
      </c>
      <c r="D43" s="129">
        <f t="shared" si="1"/>
        <v>0.04622685185185185</v>
      </c>
      <c r="E43" s="127">
        <f t="shared" si="0"/>
        <v>0.0033019179894179895</v>
      </c>
      <c r="F43">
        <v>134</v>
      </c>
    </row>
    <row r="44" spans="1:6" ht="15">
      <c r="A44">
        <v>15</v>
      </c>
      <c r="B44" s="127">
        <v>0.003414351851851852</v>
      </c>
      <c r="C44" s="127">
        <v>0.0034027777777777784</v>
      </c>
      <c r="D44" s="129">
        <f t="shared" si="1"/>
        <v>0.04962962962962963</v>
      </c>
      <c r="E44" s="127">
        <f t="shared" si="0"/>
        <v>0.0033086419753086418</v>
      </c>
      <c r="F44">
        <v>132</v>
      </c>
    </row>
    <row r="45" spans="1:6" ht="15.75">
      <c r="A45" s="128">
        <v>16</v>
      </c>
      <c r="B45" s="127">
        <v>0.003414351851851852</v>
      </c>
      <c r="C45" s="127">
        <v>0.00337962962962963</v>
      </c>
      <c r="D45" s="129">
        <f t="shared" si="1"/>
        <v>0.053009259259259256</v>
      </c>
      <c r="E45" s="127">
        <f t="shared" si="0"/>
        <v>0.0033130787037037035</v>
      </c>
      <c r="F45">
        <v>133</v>
      </c>
    </row>
    <row r="46" spans="1:6" ht="15">
      <c r="A46">
        <v>17</v>
      </c>
      <c r="B46" s="127">
        <v>0.003414351851851852</v>
      </c>
      <c r="C46" s="127">
        <v>0.0033854166666666668</v>
      </c>
      <c r="D46" s="129">
        <f t="shared" si="1"/>
        <v>0.056394675925925924</v>
      </c>
      <c r="E46" s="127">
        <f t="shared" si="0"/>
        <v>0.0033173338779956428</v>
      </c>
      <c r="F46">
        <v>135</v>
      </c>
    </row>
    <row r="47" spans="1:6" ht="15">
      <c r="A47">
        <v>18</v>
      </c>
      <c r="B47" s="127">
        <v>0.003414351851851852</v>
      </c>
      <c r="C47" s="127">
        <v>0.003425925925925926</v>
      </c>
      <c r="D47" s="129">
        <f t="shared" si="1"/>
        <v>0.059820601851851854</v>
      </c>
      <c r="E47" s="127">
        <f t="shared" si="0"/>
        <v>0.003323366769547325</v>
      </c>
      <c r="F47">
        <v>135</v>
      </c>
    </row>
    <row r="48" spans="1:6" ht="15">
      <c r="A48">
        <v>19</v>
      </c>
      <c r="B48" s="127">
        <v>0.003414351851851852</v>
      </c>
      <c r="C48" s="127">
        <v>0.003368055555555555</v>
      </c>
      <c r="D48" s="129">
        <f t="shared" si="1"/>
        <v>0.06318865740740741</v>
      </c>
      <c r="E48" s="127">
        <f t="shared" si="0"/>
        <v>0.0033257188109161793</v>
      </c>
      <c r="F48">
        <v>137</v>
      </c>
    </row>
    <row r="49" spans="1:6" ht="15">
      <c r="A49">
        <v>20</v>
      </c>
      <c r="B49" s="127">
        <v>0.003414351851851852</v>
      </c>
      <c r="C49" s="127">
        <v>0.003414351851851852</v>
      </c>
      <c r="D49" s="129">
        <f t="shared" si="1"/>
        <v>0.06660300925925926</v>
      </c>
      <c r="E49" s="127">
        <f t="shared" si="0"/>
        <v>0.0033301504629629627</v>
      </c>
      <c r="F49">
        <v>139</v>
      </c>
    </row>
    <row r="50" spans="1:6" ht="15">
      <c r="A50">
        <v>21</v>
      </c>
      <c r="B50" s="127">
        <v>0.003414351851851852</v>
      </c>
      <c r="C50" s="127">
        <v>0.0034490740740740745</v>
      </c>
      <c r="D50" s="129">
        <f t="shared" si="1"/>
        <v>0.07005208333333333</v>
      </c>
      <c r="E50" s="127">
        <f t="shared" si="0"/>
        <v>0.003335813492063492</v>
      </c>
      <c r="F50">
        <v>137</v>
      </c>
    </row>
    <row r="51" spans="1:6" ht="15">
      <c r="A51">
        <v>22</v>
      </c>
      <c r="B51" s="127">
        <v>0.003414351851851852</v>
      </c>
      <c r="C51" s="127">
        <v>0.003356481481481481</v>
      </c>
      <c r="D51" s="129">
        <f t="shared" si="1"/>
        <v>0.07340856481481481</v>
      </c>
      <c r="E51" s="127">
        <f t="shared" si="0"/>
        <v>0.0033367529461279456</v>
      </c>
      <c r="F51">
        <v>142</v>
      </c>
    </row>
    <row r="52" spans="1:6" ht="15">
      <c r="A52">
        <v>23</v>
      </c>
      <c r="B52" s="127">
        <v>0.003414351851851852</v>
      </c>
      <c r="C52" s="127">
        <v>0.0033333333333333335</v>
      </c>
      <c r="D52" s="129">
        <f t="shared" si="1"/>
        <v>0.07674189814814814</v>
      </c>
      <c r="E52" s="127">
        <f t="shared" si="0"/>
        <v>0.0033366042673107885</v>
      </c>
      <c r="F52">
        <v>138</v>
      </c>
    </row>
    <row r="53" spans="1:6" ht="15">
      <c r="A53">
        <v>24</v>
      </c>
      <c r="B53" s="127">
        <v>0.003414351851851852</v>
      </c>
      <c r="C53" s="127">
        <v>0.003472222222222222</v>
      </c>
      <c r="D53" s="129">
        <f t="shared" si="1"/>
        <v>0.08021412037037036</v>
      </c>
      <c r="E53" s="127">
        <f t="shared" si="0"/>
        <v>0.0033422550154320984</v>
      </c>
      <c r="F53">
        <v>136</v>
      </c>
    </row>
    <row r="54" spans="1:6" ht="15">
      <c r="A54">
        <v>25</v>
      </c>
      <c r="B54" s="127">
        <v>0.003414351851851852</v>
      </c>
      <c r="C54" s="127">
        <v>0.0034375</v>
      </c>
      <c r="D54" s="129">
        <f t="shared" si="1"/>
        <v>0.08365162037037036</v>
      </c>
      <c r="E54" s="127">
        <f t="shared" si="0"/>
        <v>0.0033460648148148143</v>
      </c>
      <c r="F54">
        <v>140</v>
      </c>
    </row>
    <row r="55" spans="1:6" ht="15">
      <c r="A55">
        <v>26</v>
      </c>
      <c r="B55" s="127">
        <v>0.003414351851851852</v>
      </c>
      <c r="C55" s="127">
        <v>0.0035185185185185185</v>
      </c>
      <c r="D55" s="129">
        <f t="shared" si="1"/>
        <v>0.08717013888888887</v>
      </c>
      <c r="E55" s="127">
        <f t="shared" si="0"/>
        <v>0.003352697649572649</v>
      </c>
      <c r="F55">
        <v>140</v>
      </c>
    </row>
    <row r="56" spans="1:6" ht="15">
      <c r="A56">
        <v>27</v>
      </c>
      <c r="B56" s="127">
        <v>0.003414351851851852</v>
      </c>
      <c r="C56" s="127">
        <v>0.0034375</v>
      </c>
      <c r="D56" s="129">
        <f t="shared" si="1"/>
        <v>0.09060763888888887</v>
      </c>
      <c r="E56" s="127">
        <f t="shared" si="0"/>
        <v>0.0033558384773662545</v>
      </c>
      <c r="F56">
        <v>139</v>
      </c>
    </row>
    <row r="57" spans="1:6" ht="15">
      <c r="A57">
        <v>28</v>
      </c>
      <c r="B57" s="127">
        <v>0.003414351851851852</v>
      </c>
      <c r="C57" s="127">
        <v>0.003472222222222222</v>
      </c>
      <c r="D57" s="129">
        <f t="shared" si="1"/>
        <v>0.0940798611111111</v>
      </c>
      <c r="E57" s="127">
        <f t="shared" si="0"/>
        <v>0.003359995039682539</v>
      </c>
      <c r="F57">
        <v>140</v>
      </c>
    </row>
    <row r="58" spans="1:6" ht="15">
      <c r="A58">
        <v>29</v>
      </c>
      <c r="B58" s="127">
        <v>0.003414351851851852</v>
      </c>
      <c r="C58" s="127">
        <v>0.003599537037037037</v>
      </c>
      <c r="D58" s="129">
        <f t="shared" si="1"/>
        <v>0.09767939814814813</v>
      </c>
      <c r="E58" s="127">
        <f t="shared" si="0"/>
        <v>0.003368255108556832</v>
      </c>
      <c r="F58">
        <v>138</v>
      </c>
    </row>
    <row r="59" spans="1:6" ht="15">
      <c r="A59">
        <v>30</v>
      </c>
      <c r="B59" s="127">
        <v>0.003414351851851852</v>
      </c>
      <c r="C59" s="127">
        <v>0.0035416666666666665</v>
      </c>
      <c r="D59" s="129">
        <f t="shared" si="1"/>
        <v>0.1012210648148148</v>
      </c>
      <c r="E59" s="127">
        <f t="shared" si="0"/>
        <v>0.0033740354938271598</v>
      </c>
      <c r="F59">
        <v>139</v>
      </c>
    </row>
    <row r="60" spans="1:6" ht="15">
      <c r="A60">
        <v>31</v>
      </c>
      <c r="B60" s="127">
        <v>0.003414351851851852</v>
      </c>
      <c r="C60" s="127">
        <v>0.00369212962962963</v>
      </c>
      <c r="D60" s="129">
        <f t="shared" si="1"/>
        <v>0.10491319444444443</v>
      </c>
      <c r="E60" s="127">
        <f t="shared" si="0"/>
        <v>0.003384296594982078</v>
      </c>
      <c r="F60">
        <v>138</v>
      </c>
    </row>
    <row r="61" spans="1:6" ht="15">
      <c r="A61">
        <v>32</v>
      </c>
      <c r="B61" s="127">
        <v>0.003414351851851852</v>
      </c>
      <c r="C61" s="127">
        <v>0.0035763888888888894</v>
      </c>
      <c r="D61" s="129">
        <f t="shared" si="1"/>
        <v>0.10848958333333332</v>
      </c>
      <c r="E61" s="127">
        <f t="shared" si="0"/>
        <v>0.0033902994791666662</v>
      </c>
      <c r="F61">
        <v>139</v>
      </c>
    </row>
    <row r="62" spans="1:6" ht="15">
      <c r="A62">
        <v>33</v>
      </c>
      <c r="B62" s="127">
        <v>0.003414351851851852</v>
      </c>
      <c r="C62" s="127">
        <v>0.0037847222222222223</v>
      </c>
      <c r="D62" s="129">
        <f t="shared" si="1"/>
        <v>0.11227430555555554</v>
      </c>
      <c r="E62" s="127">
        <f t="shared" si="0"/>
        <v>0.003402251683501683</v>
      </c>
      <c r="F62">
        <v>137</v>
      </c>
    </row>
    <row r="63" spans="1:6" ht="15">
      <c r="A63">
        <v>34</v>
      </c>
      <c r="B63" s="127">
        <v>0.003414351851851852</v>
      </c>
      <c r="C63" s="127">
        <v>0.0035416666666666665</v>
      </c>
      <c r="D63" s="129">
        <f t="shared" si="1"/>
        <v>0.1158159722222222</v>
      </c>
      <c r="E63" s="127">
        <f t="shared" si="0"/>
        <v>0.003406352124183006</v>
      </c>
      <c r="F63">
        <v>139</v>
      </c>
    </row>
    <row r="64" spans="1:6" ht="15">
      <c r="A64">
        <v>35</v>
      </c>
      <c r="B64" s="127">
        <v>0.003414351851851852</v>
      </c>
      <c r="C64" s="127">
        <v>0.0037731481481481483</v>
      </c>
      <c r="D64" s="129">
        <f t="shared" si="1"/>
        <v>0.11958912037037035</v>
      </c>
      <c r="E64" s="127">
        <f t="shared" si="0"/>
        <v>0.00341683201058201</v>
      </c>
      <c r="F64">
        <v>142</v>
      </c>
    </row>
    <row r="65" spans="1:6" ht="15">
      <c r="A65">
        <v>36</v>
      </c>
      <c r="B65" s="127">
        <v>0.003414351851851852</v>
      </c>
      <c r="C65" s="127">
        <v>0.0037847222222222223</v>
      </c>
      <c r="D65" s="129">
        <f t="shared" si="1"/>
        <v>0.12337384259259257</v>
      </c>
      <c r="E65" s="127">
        <f t="shared" si="0"/>
        <v>0.0034270511831275712</v>
      </c>
      <c r="F65">
        <v>139</v>
      </c>
    </row>
    <row r="66" spans="1:6" ht="15">
      <c r="A66">
        <v>37</v>
      </c>
      <c r="B66" s="127">
        <v>0.003414351851851852</v>
      </c>
      <c r="C66" s="127">
        <v>0.004363425925925926</v>
      </c>
      <c r="D66" s="129">
        <f t="shared" si="1"/>
        <v>0.1277372685185185</v>
      </c>
      <c r="E66" s="127">
        <f t="shared" si="0"/>
        <v>0.003452358608608608</v>
      </c>
      <c r="F66">
        <v>128</v>
      </c>
    </row>
    <row r="67" spans="1:6" ht="15">
      <c r="A67">
        <v>38</v>
      </c>
      <c r="B67" s="127">
        <v>0.003414351851851852</v>
      </c>
      <c r="C67" s="127">
        <v>0.0035416666666666665</v>
      </c>
      <c r="D67" s="129">
        <f t="shared" si="1"/>
        <v>0.13127893518518516</v>
      </c>
      <c r="E67" s="127">
        <f t="shared" si="0"/>
        <v>0.0034547088206627673</v>
      </c>
      <c r="F67">
        <v>140</v>
      </c>
    </row>
    <row r="68" spans="1:6" ht="15.75">
      <c r="A68" s="128">
        <v>39</v>
      </c>
      <c r="B68" s="127">
        <v>0.003414351851851852</v>
      </c>
      <c r="C68" s="127">
        <v>0.0037847222222222223</v>
      </c>
      <c r="D68" s="129">
        <f t="shared" si="1"/>
        <v>0.1350636574074074</v>
      </c>
      <c r="E68" s="127">
        <f t="shared" si="0"/>
        <v>0.0034631707027540357</v>
      </c>
      <c r="F68">
        <v>140</v>
      </c>
    </row>
    <row r="69" spans="1:6" ht="15">
      <c r="A69">
        <v>40</v>
      </c>
      <c r="B69" s="127">
        <v>0.003414351851851852</v>
      </c>
      <c r="C69" s="127">
        <v>0.003802083333333333</v>
      </c>
      <c r="D69" s="129">
        <f t="shared" si="1"/>
        <v>0.13886574074074073</v>
      </c>
      <c r="E69" s="127">
        <f t="shared" si="0"/>
        <v>0.0034716435185185184</v>
      </c>
      <c r="F69">
        <v>140</v>
      </c>
    </row>
    <row r="70" spans="1:6" ht="15">
      <c r="A70">
        <v>41</v>
      </c>
      <c r="B70" s="127">
        <v>0.003414351851851852</v>
      </c>
      <c r="C70" s="127">
        <v>0.003923611111111111</v>
      </c>
      <c r="D70" s="129">
        <f t="shared" si="1"/>
        <v>0.14278935185185185</v>
      </c>
      <c r="E70" s="127">
        <f t="shared" si="0"/>
        <v>0.00348266711833785</v>
      </c>
      <c r="F70">
        <v>137</v>
      </c>
    </row>
    <row r="71" spans="1:6" ht="15.75">
      <c r="A71" s="128">
        <v>42</v>
      </c>
      <c r="B71" s="127">
        <v>0.003414351851851852</v>
      </c>
      <c r="C71" s="127">
        <v>0.003961335812800247</v>
      </c>
      <c r="D71" s="129">
        <f t="shared" si="1"/>
        <v>0.1467506876646521</v>
      </c>
      <c r="E71" s="127">
        <f t="shared" si="0"/>
        <v>0.003494063992015526</v>
      </c>
      <c r="F71">
        <v>135</v>
      </c>
    </row>
    <row r="72" spans="1:11" ht="15">
      <c r="A72">
        <v>42.195</v>
      </c>
      <c r="B72" s="127">
        <v>0.003414351851851852</v>
      </c>
      <c r="C72" s="127">
        <v>0.00397673314339981</v>
      </c>
      <c r="D72" s="129">
        <f>+D71+C72*0.195</f>
        <v>0.14752615062761507</v>
      </c>
      <c r="E72" s="127">
        <f t="shared" si="0"/>
        <v>0.003496294599540587</v>
      </c>
      <c r="F72">
        <v>132</v>
      </c>
      <c r="H72" s="129"/>
      <c r="I72" s="129"/>
      <c r="J72" s="129"/>
      <c r="K72" s="129"/>
    </row>
    <row r="73" spans="8:11" ht="15">
      <c r="H73" s="131"/>
      <c r="I73" s="131"/>
      <c r="J73" s="131"/>
      <c r="K73" s="131"/>
    </row>
    <row r="74" spans="1:11" ht="15">
      <c r="A74" s="132" t="s">
        <v>90</v>
      </c>
      <c r="B74" s="132"/>
      <c r="K74" s="13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4">
      <selection activeCell="A4" sqref="A4"/>
    </sheetView>
  </sheetViews>
  <sheetFormatPr defaultColWidth="9.77734375" defaultRowHeight="15"/>
  <sheetData>
    <row r="1" spans="1:8" ht="15.75">
      <c r="A1" s="3" t="s">
        <v>16</v>
      </c>
      <c r="E1" s="4" t="s">
        <v>10</v>
      </c>
      <c r="F1" s="19">
        <f>F2/1.609</f>
        <v>26.22436295835923</v>
      </c>
      <c r="G1" s="6"/>
      <c r="H1" s="1"/>
    </row>
    <row r="2" spans="5:8" ht="15">
      <c r="E2" s="7" t="s">
        <v>11</v>
      </c>
      <c r="F2" s="20">
        <v>42.195</v>
      </c>
      <c r="G2" s="8"/>
      <c r="H2" s="2"/>
    </row>
    <row r="4" ht="15.75" thickBot="1"/>
    <row r="5" spans="1:8" ht="15">
      <c r="A5" t="s">
        <v>12</v>
      </c>
      <c r="B5">
        <f>+B6*60+B7</f>
        <v>200</v>
      </c>
      <c r="C5">
        <f aca="true" t="shared" si="0" ref="C5:H5">+C6*60+C7</f>
        <v>202</v>
      </c>
      <c r="D5">
        <f t="shared" si="0"/>
        <v>204</v>
      </c>
      <c r="E5" s="13">
        <f t="shared" si="0"/>
        <v>206</v>
      </c>
      <c r="F5">
        <f t="shared" si="0"/>
        <v>208</v>
      </c>
      <c r="G5">
        <f t="shared" si="0"/>
        <v>210</v>
      </c>
      <c r="H5">
        <f t="shared" si="0"/>
        <v>275</v>
      </c>
    </row>
    <row r="6" spans="1:8" ht="15.75">
      <c r="A6" t="s">
        <v>17</v>
      </c>
      <c r="B6" s="22">
        <v>3</v>
      </c>
      <c r="C6" s="22">
        <v>3</v>
      </c>
      <c r="D6" s="22">
        <v>3</v>
      </c>
      <c r="E6" s="23">
        <v>3</v>
      </c>
      <c r="F6" s="22">
        <v>3</v>
      </c>
      <c r="G6" s="22">
        <v>3</v>
      </c>
      <c r="H6" s="22">
        <v>4</v>
      </c>
    </row>
    <row r="7" spans="1:8" ht="15.75">
      <c r="A7" t="s">
        <v>18</v>
      </c>
      <c r="B7" s="22">
        <v>20</v>
      </c>
      <c r="C7" s="22">
        <v>22</v>
      </c>
      <c r="D7" s="22">
        <v>24</v>
      </c>
      <c r="E7" s="23">
        <v>26</v>
      </c>
      <c r="F7" s="22">
        <v>28</v>
      </c>
      <c r="G7" s="22">
        <v>30</v>
      </c>
      <c r="H7" s="22">
        <v>35</v>
      </c>
    </row>
    <row r="8" spans="1:8" ht="15">
      <c r="A8" s="4" t="s">
        <v>13</v>
      </c>
      <c r="B8" s="5"/>
      <c r="C8" s="5"/>
      <c r="D8" s="5"/>
      <c r="E8" s="14"/>
      <c r="F8" s="5"/>
      <c r="G8" s="5"/>
      <c r="H8" s="9"/>
    </row>
    <row r="9" spans="1:8" ht="15">
      <c r="A9" s="10">
        <v>1</v>
      </c>
      <c r="B9" s="24">
        <f aca="true" t="shared" si="1" ref="B9:H9">B5/$A$19/24/60</f>
        <v>0.003291595897354873</v>
      </c>
      <c r="C9" s="24">
        <f t="shared" si="1"/>
        <v>0.003324511856328422</v>
      </c>
      <c r="D9" s="24">
        <f t="shared" si="1"/>
        <v>0.0033574278153019705</v>
      </c>
      <c r="E9" s="24">
        <f t="shared" si="1"/>
        <v>0.0033903437742755197</v>
      </c>
      <c r="F9" s="24">
        <f t="shared" si="1"/>
        <v>0.0034232597332490683</v>
      </c>
      <c r="G9" s="24">
        <f t="shared" si="1"/>
        <v>0.003456175692222617</v>
      </c>
      <c r="H9" s="24">
        <f t="shared" si="1"/>
        <v>0.004525944358862952</v>
      </c>
    </row>
    <row r="10" spans="1:8" ht="15">
      <c r="A10" s="10">
        <v>5</v>
      </c>
      <c r="B10" s="24">
        <f aca="true" t="shared" si="2" ref="B10:H10">$A$10*B9</f>
        <v>0.016457979486774365</v>
      </c>
      <c r="C10" s="24">
        <f t="shared" si="2"/>
        <v>0.016622559281642107</v>
      </c>
      <c r="D10" s="24">
        <f t="shared" si="2"/>
        <v>0.016787139076509854</v>
      </c>
      <c r="E10" s="24">
        <f t="shared" si="2"/>
        <v>0.0169517188713776</v>
      </c>
      <c r="F10" s="24">
        <f t="shared" si="2"/>
        <v>0.017116298666245342</v>
      </c>
      <c r="G10" s="24">
        <f t="shared" si="2"/>
        <v>0.017280878461113085</v>
      </c>
      <c r="H10" s="24">
        <f t="shared" si="2"/>
        <v>0.02262972179431476</v>
      </c>
    </row>
    <row r="11" spans="1:8" ht="15">
      <c r="A11" s="10">
        <v>10</v>
      </c>
      <c r="B11" s="24">
        <f aca="true" t="shared" si="3" ref="B11:H11">B9*$A$11</f>
        <v>0.03291595897354873</v>
      </c>
      <c r="C11" s="24">
        <f t="shared" si="3"/>
        <v>0.033245118563284215</v>
      </c>
      <c r="D11" s="24">
        <f t="shared" si="3"/>
        <v>0.03357427815301971</v>
      </c>
      <c r="E11" s="24">
        <f t="shared" si="3"/>
        <v>0.0339034377427552</v>
      </c>
      <c r="F11" s="24">
        <f t="shared" si="3"/>
        <v>0.034232597332490684</v>
      </c>
      <c r="G11" s="24">
        <f t="shared" si="3"/>
        <v>0.03456175692222617</v>
      </c>
      <c r="H11" s="24">
        <f t="shared" si="3"/>
        <v>0.04525944358862952</v>
      </c>
    </row>
    <row r="12" spans="1:8" ht="15">
      <c r="A12" s="10">
        <v>15</v>
      </c>
      <c r="B12" s="24">
        <f aca="true" t="shared" si="4" ref="B12:H12">B9*$A$12</f>
        <v>0.0493739384603231</v>
      </c>
      <c r="C12" s="24">
        <f t="shared" si="4"/>
        <v>0.04986767784492633</v>
      </c>
      <c r="D12" s="24">
        <f t="shared" si="4"/>
        <v>0.05036141722952956</v>
      </c>
      <c r="E12" s="24">
        <f t="shared" si="4"/>
        <v>0.05085515661413279</v>
      </c>
      <c r="F12" s="24">
        <f t="shared" si="4"/>
        <v>0.05134889599873602</v>
      </c>
      <c r="G12" s="24">
        <f t="shared" si="4"/>
        <v>0.051842635383339254</v>
      </c>
      <c r="H12" s="24">
        <f t="shared" si="4"/>
        <v>0.06788916538294427</v>
      </c>
    </row>
    <row r="13" spans="1:8" ht="15">
      <c r="A13" s="10">
        <v>20</v>
      </c>
      <c r="B13" s="24">
        <f aca="true" t="shared" si="5" ref="B13:H13">B9*$A$13</f>
        <v>0.06583191794709746</v>
      </c>
      <c r="C13" s="24">
        <f t="shared" si="5"/>
        <v>0.06649023712656843</v>
      </c>
      <c r="D13" s="24">
        <f t="shared" si="5"/>
        <v>0.06714855630603941</v>
      </c>
      <c r="E13" s="24">
        <f t="shared" si="5"/>
        <v>0.0678068754855104</v>
      </c>
      <c r="F13" s="24">
        <f t="shared" si="5"/>
        <v>0.06846519466498137</v>
      </c>
      <c r="G13" s="24">
        <f t="shared" si="5"/>
        <v>0.06912351384445234</v>
      </c>
      <c r="H13" s="24">
        <f t="shared" si="5"/>
        <v>0.09051888717725903</v>
      </c>
    </row>
    <row r="14" spans="1:8" ht="15">
      <c r="A14" s="10">
        <v>21.1</v>
      </c>
      <c r="B14" s="24">
        <f aca="true" t="shared" si="6" ref="B14:H14">+B19/2</f>
        <v>0.06944444444444443</v>
      </c>
      <c r="C14" s="24">
        <f t="shared" si="6"/>
        <v>0.07013888888888888</v>
      </c>
      <c r="D14" s="24">
        <f t="shared" si="6"/>
        <v>0.07083333333333332</v>
      </c>
      <c r="E14" s="24">
        <f t="shared" si="6"/>
        <v>0.07152777777777777</v>
      </c>
      <c r="F14" s="24">
        <f t="shared" si="6"/>
        <v>0.07222222222222222</v>
      </c>
      <c r="G14" s="24">
        <f t="shared" si="6"/>
        <v>0.07291666666666666</v>
      </c>
      <c r="H14" s="24">
        <f t="shared" si="6"/>
        <v>0.09548611111111113</v>
      </c>
    </row>
    <row r="15" spans="1:8" ht="15">
      <c r="A15" s="10">
        <v>25</v>
      </c>
      <c r="B15" s="24">
        <f aca="true" t="shared" si="7" ref="B15:H15">B9*$A$15</f>
        <v>0.08228989743387183</v>
      </c>
      <c r="C15" s="24">
        <f t="shared" si="7"/>
        <v>0.08311279640821055</v>
      </c>
      <c r="D15" s="24">
        <f t="shared" si="7"/>
        <v>0.08393569538254926</v>
      </c>
      <c r="E15" s="24">
        <f t="shared" si="7"/>
        <v>0.084758594356888</v>
      </c>
      <c r="F15" s="24">
        <f t="shared" si="7"/>
        <v>0.08558149333122671</v>
      </c>
      <c r="G15" s="24">
        <f t="shared" si="7"/>
        <v>0.08640439230556543</v>
      </c>
      <c r="H15" s="24">
        <f t="shared" si="7"/>
        <v>0.1131486089715738</v>
      </c>
    </row>
    <row r="16" spans="1:8" ht="15">
      <c r="A16" s="10">
        <v>30</v>
      </c>
      <c r="B16" s="24">
        <f aca="true" t="shared" si="8" ref="B16:H16">B9*$A$16</f>
        <v>0.0987478769206462</v>
      </c>
      <c r="C16" s="24">
        <f t="shared" si="8"/>
        <v>0.09973535568985266</v>
      </c>
      <c r="D16" s="24">
        <f t="shared" si="8"/>
        <v>0.10072283445905912</v>
      </c>
      <c r="E16" s="24">
        <f t="shared" si="8"/>
        <v>0.10171031322826558</v>
      </c>
      <c r="F16" s="24">
        <f t="shared" si="8"/>
        <v>0.10269779199747205</v>
      </c>
      <c r="G16" s="24">
        <f t="shared" si="8"/>
        <v>0.10368527076667851</v>
      </c>
      <c r="H16" s="24">
        <f t="shared" si="8"/>
        <v>0.13577833076588855</v>
      </c>
    </row>
    <row r="17" spans="1:8" ht="15">
      <c r="A17" s="10">
        <v>35</v>
      </c>
      <c r="B17" s="24">
        <f aca="true" t="shared" si="9" ref="B17:H17">B9*$A$17</f>
        <v>0.11520585640742056</v>
      </c>
      <c r="C17" s="24">
        <f t="shared" si="9"/>
        <v>0.11635791497149477</v>
      </c>
      <c r="D17" s="24">
        <f t="shared" si="9"/>
        <v>0.11750997353556897</v>
      </c>
      <c r="E17" s="24">
        <f t="shared" si="9"/>
        <v>0.11866203209964318</v>
      </c>
      <c r="F17" s="24">
        <f t="shared" si="9"/>
        <v>0.1198140906637174</v>
      </c>
      <c r="G17" s="24">
        <f t="shared" si="9"/>
        <v>0.1209661492277916</v>
      </c>
      <c r="H17" s="24">
        <f t="shared" si="9"/>
        <v>0.15840805256020332</v>
      </c>
    </row>
    <row r="18" spans="1:8" ht="15">
      <c r="A18" s="10">
        <v>40</v>
      </c>
      <c r="B18" s="24">
        <f aca="true" t="shared" si="10" ref="B18:H18">B9*$A$18</f>
        <v>0.13166383589419492</v>
      </c>
      <c r="C18" s="24">
        <f t="shared" si="10"/>
        <v>0.13298047425313686</v>
      </c>
      <c r="D18" s="24">
        <f t="shared" si="10"/>
        <v>0.13429711261207883</v>
      </c>
      <c r="E18" s="24">
        <f t="shared" si="10"/>
        <v>0.1356137509710208</v>
      </c>
      <c r="F18" s="24">
        <f t="shared" si="10"/>
        <v>0.13693038932996274</v>
      </c>
      <c r="G18" s="24">
        <f t="shared" si="10"/>
        <v>0.13824702768890468</v>
      </c>
      <c r="H18" s="24">
        <f t="shared" si="10"/>
        <v>0.18103777435451807</v>
      </c>
    </row>
    <row r="19" spans="1:8" ht="15">
      <c r="A19" s="21">
        <f>+F2</f>
        <v>42.195</v>
      </c>
      <c r="B19" s="25">
        <f aca="true" t="shared" si="11" ref="B19:H19">B9*$A$19</f>
        <v>0.13888888888888887</v>
      </c>
      <c r="C19" s="25">
        <f t="shared" si="11"/>
        <v>0.14027777777777775</v>
      </c>
      <c r="D19" s="25">
        <f t="shared" si="11"/>
        <v>0.14166666666666664</v>
      </c>
      <c r="E19" s="25">
        <f t="shared" si="11"/>
        <v>0.14305555555555555</v>
      </c>
      <c r="F19" s="25">
        <f t="shared" si="11"/>
        <v>0.14444444444444443</v>
      </c>
      <c r="G19" s="25">
        <f t="shared" si="11"/>
        <v>0.14583333333333331</v>
      </c>
      <c r="H19" s="25">
        <f t="shared" si="11"/>
        <v>0.19097222222222227</v>
      </c>
    </row>
    <row r="20" spans="2:8" ht="15">
      <c r="B20" s="15"/>
      <c r="C20" s="15"/>
      <c r="D20" s="15"/>
      <c r="E20" s="15"/>
      <c r="F20" s="15"/>
      <c r="G20" s="15"/>
      <c r="H20" s="15"/>
    </row>
    <row r="21" spans="1:8" ht="15">
      <c r="A21" s="4" t="s">
        <v>14</v>
      </c>
      <c r="B21" s="16"/>
      <c r="C21" s="16"/>
      <c r="D21" s="16"/>
      <c r="E21" s="16"/>
      <c r="F21" s="16"/>
      <c r="G21" s="16"/>
      <c r="H21" s="16"/>
    </row>
    <row r="22" spans="1:8" ht="15">
      <c r="A22" s="10">
        <v>1</v>
      </c>
      <c r="B22" s="24">
        <f aca="true" t="shared" si="12" ref="B22:H22">B5/$A$28/24/60</f>
        <v>0.005296177798843992</v>
      </c>
      <c r="C22" s="24">
        <f t="shared" si="12"/>
        <v>0.005349139576832432</v>
      </c>
      <c r="D22" s="24">
        <f t="shared" si="12"/>
        <v>0.005402101354820872</v>
      </c>
      <c r="E22" s="24">
        <f t="shared" si="12"/>
        <v>0.005455063132809312</v>
      </c>
      <c r="F22" s="24">
        <f t="shared" si="12"/>
        <v>0.005508024910797752</v>
      </c>
      <c r="G22" s="24">
        <f t="shared" si="12"/>
        <v>0.005560986688786191</v>
      </c>
      <c r="H22" s="24">
        <f t="shared" si="12"/>
        <v>0.007282244473410488</v>
      </c>
    </row>
    <row r="23" spans="1:8" ht="15">
      <c r="A23" s="10">
        <v>5</v>
      </c>
      <c r="B23" s="24">
        <f aca="true" t="shared" si="13" ref="B23:H23">B22*$A$23</f>
        <v>0.026480888994219957</v>
      </c>
      <c r="C23" s="24">
        <f t="shared" si="13"/>
        <v>0.02674569788416216</v>
      </c>
      <c r="D23" s="24">
        <f t="shared" si="13"/>
        <v>0.02701050677410436</v>
      </c>
      <c r="E23" s="24">
        <f t="shared" si="13"/>
        <v>0.02727531566404656</v>
      </c>
      <c r="F23" s="24">
        <f t="shared" si="13"/>
        <v>0.027540124553988757</v>
      </c>
      <c r="G23" s="24">
        <f t="shared" si="13"/>
        <v>0.027804933443930955</v>
      </c>
      <c r="H23" s="24">
        <f t="shared" si="13"/>
        <v>0.03641122236705244</v>
      </c>
    </row>
    <row r="24" spans="1:8" ht="15">
      <c r="A24" s="10">
        <v>10</v>
      </c>
      <c r="B24" s="24">
        <f aca="true" t="shared" si="14" ref="B24:H24">B22*$A$24</f>
        <v>0.052961777988439915</v>
      </c>
      <c r="C24" s="24">
        <f t="shared" si="14"/>
        <v>0.05349139576832432</v>
      </c>
      <c r="D24" s="24">
        <f t="shared" si="14"/>
        <v>0.05402101354820872</v>
      </c>
      <c r="E24" s="24">
        <f t="shared" si="14"/>
        <v>0.05455063132809312</v>
      </c>
      <c r="F24" s="24">
        <f t="shared" si="14"/>
        <v>0.055080249107977514</v>
      </c>
      <c r="G24" s="24">
        <f t="shared" si="14"/>
        <v>0.05560986688786191</v>
      </c>
      <c r="H24" s="24">
        <f t="shared" si="14"/>
        <v>0.07282244473410487</v>
      </c>
    </row>
    <row r="25" spans="1:8" ht="15">
      <c r="A25" s="10">
        <v>15</v>
      </c>
      <c r="B25" s="24">
        <f aca="true" t="shared" si="15" ref="B25:H25">B22*$A$25</f>
        <v>0.07944266698265988</v>
      </c>
      <c r="C25" s="24">
        <f t="shared" si="15"/>
        <v>0.08023709365248648</v>
      </c>
      <c r="D25" s="24">
        <f t="shared" si="15"/>
        <v>0.08103152032231307</v>
      </c>
      <c r="E25" s="24">
        <f t="shared" si="15"/>
        <v>0.08182594699213967</v>
      </c>
      <c r="F25" s="24">
        <f t="shared" si="15"/>
        <v>0.08262037366196627</v>
      </c>
      <c r="G25" s="24">
        <f t="shared" si="15"/>
        <v>0.08341480033179287</v>
      </c>
      <c r="H25" s="24">
        <f t="shared" si="15"/>
        <v>0.10923366710115733</v>
      </c>
    </row>
    <row r="26" spans="1:8" ht="15">
      <c r="A26" s="10">
        <v>20</v>
      </c>
      <c r="B26" s="24">
        <f aca="true" t="shared" si="16" ref="B26:H26">B22*$A$26</f>
        <v>0.10592355597687983</v>
      </c>
      <c r="C26" s="24">
        <f t="shared" si="16"/>
        <v>0.10698279153664864</v>
      </c>
      <c r="D26" s="24">
        <f t="shared" si="16"/>
        <v>0.10804202709641744</v>
      </c>
      <c r="E26" s="24">
        <f t="shared" si="16"/>
        <v>0.10910126265618623</v>
      </c>
      <c r="F26" s="24">
        <f t="shared" si="16"/>
        <v>0.11016049821595503</v>
      </c>
      <c r="G26" s="24">
        <f t="shared" si="16"/>
        <v>0.11121973377572382</v>
      </c>
      <c r="H26" s="24">
        <f t="shared" si="16"/>
        <v>0.14564488946820975</v>
      </c>
    </row>
    <row r="27" spans="1:8" ht="15">
      <c r="A27" s="10">
        <v>25</v>
      </c>
      <c r="B27" s="24">
        <f aca="true" t="shared" si="17" ref="B27:H27">B22*$A$27</f>
        <v>0.1324044449710998</v>
      </c>
      <c r="C27" s="24">
        <f t="shared" si="17"/>
        <v>0.13372848942081078</v>
      </c>
      <c r="D27" s="24">
        <f t="shared" si="17"/>
        <v>0.1350525338705218</v>
      </c>
      <c r="E27" s="24">
        <f t="shared" si="17"/>
        <v>0.13637657832023278</v>
      </c>
      <c r="F27" s="24">
        <f t="shared" si="17"/>
        <v>0.1377006227699438</v>
      </c>
      <c r="G27" s="24">
        <f t="shared" si="17"/>
        <v>0.13902466721965476</v>
      </c>
      <c r="H27" s="24">
        <f t="shared" si="17"/>
        <v>0.1820561118352622</v>
      </c>
    </row>
    <row r="28" spans="1:8" ht="15">
      <c r="A28" s="17">
        <f>F1</f>
        <v>26.22436295835923</v>
      </c>
      <c r="B28" s="24">
        <f aca="true" t="shared" si="18" ref="B28:H28">B22*$A$28</f>
        <v>0.1388888888888889</v>
      </c>
      <c r="C28" s="24">
        <f t="shared" si="18"/>
        <v>0.14027777777777778</v>
      </c>
      <c r="D28" s="24">
        <f t="shared" si="18"/>
        <v>0.1416666666666667</v>
      </c>
      <c r="E28" s="24">
        <f t="shared" si="18"/>
        <v>0.14305555555555557</v>
      </c>
      <c r="F28" s="24">
        <f t="shared" si="18"/>
        <v>0.14444444444444446</v>
      </c>
      <c r="G28" s="24">
        <f t="shared" si="18"/>
        <v>0.14583333333333331</v>
      </c>
      <c r="H28" s="24">
        <f t="shared" si="18"/>
        <v>0.1909722222222222</v>
      </c>
    </row>
    <row r="29" spans="1:8" ht="3.75" customHeight="1" thickBot="1">
      <c r="A29" s="7"/>
      <c r="B29" s="11"/>
      <c r="C29" s="11"/>
      <c r="D29" s="11"/>
      <c r="E29" s="18"/>
      <c r="F29" s="18"/>
      <c r="G29" s="11"/>
      <c r="H29" s="12" t="s">
        <v>9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2001-09-23T15:27:23Z</cp:lastPrinted>
  <dcterms:created xsi:type="dcterms:W3CDTF">1999-03-16T22:30:06Z</dcterms:created>
  <dcterms:modified xsi:type="dcterms:W3CDTF">2001-10-05T23:43:21Z</dcterms:modified>
  <cp:category/>
  <cp:version/>
  <cp:contentType/>
  <cp:contentStatus/>
</cp:coreProperties>
</file>