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17" activeTab="0"/>
  </bookViews>
  <sheets>
    <sheet name="Trainingsplan 4-29" sheetId="1" r:id="rId1"/>
    <sheet name="Tagebuch" sheetId="2" r:id="rId2"/>
    <sheet name="Tempotabellen" sheetId="3" r:id="rId3"/>
    <sheet name="HF-Spannen" sheetId="4" r:id="rId4"/>
    <sheet name="Zeitplan" sheetId="5" r:id="rId5"/>
    <sheet name="Analyse" sheetId="6" r:id="rId6"/>
  </sheets>
  <externalReferences>
    <externalReference r:id="rId9"/>
  </externalReferences>
  <definedNames>
    <definedName name="_Fill" hidden="1">'[1]training schedule'!#REF!</definedName>
    <definedName name="dbdi">'[1]training schedule'!$AE$7:$AE$20</definedName>
    <definedName name="dbdiist">'[1]training schedule'!$AE$24:$AE$36</definedName>
    <definedName name="dbdo">'[1]training schedule'!$AG$7:$AG$20</definedName>
    <definedName name="dbdoist">'[1]training schedule'!$AG$24:$AG$36</definedName>
    <definedName name="dbfr">'[1]training schedule'!$AH$7:$AH$20</definedName>
    <definedName name="dbfrist">'[1]training schedule'!$AH$24:$AH$36</definedName>
    <definedName name="dbmi">'[1]training schedule'!$AF$7:$AF$20</definedName>
    <definedName name="dbmiist">'[1]training schedule'!$AF$24:$AF$36</definedName>
    <definedName name="dbmo">'[1]training schedule'!$AD$7:$AD$20</definedName>
    <definedName name="dbmoist">'[1]training schedule'!$AD$24:$AD$36</definedName>
    <definedName name="dbsa">'[1]training schedule'!$AI$7:$AI$20</definedName>
    <definedName name="dbsaist">'[1]training schedule'!$AI$24:$AI$36</definedName>
    <definedName name="dbso">'[1]training schedule'!$AJ$7:$AJ$20</definedName>
    <definedName name="dbsoist">'[1]training schedule'!$AJ$24:$AJ$37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<sst xmlns="http://schemas.openxmlformats.org/spreadsheetml/2006/main" count="124" uniqueCount="74">
  <si>
    <t>Woche</t>
  </si>
  <si>
    <t>Marathon-Termin:</t>
  </si>
  <si>
    <t>Ziel:</t>
  </si>
  <si>
    <t>Durchschnittstempo:</t>
  </si>
  <si>
    <t>Stunden</t>
  </si>
  <si>
    <t>min/km</t>
  </si>
  <si>
    <t>Wochen</t>
  </si>
  <si>
    <t>summe</t>
  </si>
  <si>
    <t>vom</t>
  </si>
  <si>
    <t>bis</t>
  </si>
  <si>
    <t>Grundprinzipien:</t>
  </si>
  <si>
    <t>Vor und nach langen Läufen Ruhetage einhalten.</t>
  </si>
  <si>
    <t>Dehnübungen nach den Läufen.</t>
  </si>
  <si>
    <t>Nicht sklavisch an den Plan halten, aber das Gesamtpensum erfüllen.</t>
  </si>
  <si>
    <t>Gymnastik- bzw. Kraft-Übungen zum Ausgleich beibehalten.</t>
  </si>
  <si>
    <t>Auf langen Läufen trinken und evtl. essen üben, Gehpausen sind erlaubt.</t>
  </si>
  <si>
    <t>km je Trainingseinheit</t>
  </si>
  <si>
    <t>10km-Wettkampf in Kirchende, nicht am Limit</t>
  </si>
  <si>
    <t>3x3km in 6:00 min/km</t>
  </si>
  <si>
    <t>2x3km in 6:00 min/km</t>
  </si>
  <si>
    <t>3x4km in 6:00 min/km</t>
  </si>
  <si>
    <t>gesamt</t>
  </si>
  <si>
    <t>Wo-Schnitt</t>
  </si>
  <si>
    <t>langer Lauf in 6:30-6:45 min/km</t>
  </si>
  <si>
    <t>Versäumte Einheiten nicht mit Gewalt nachholen.</t>
  </si>
  <si>
    <t>In den letzten 4 Wochen mindestens 50% des Trainingsumfangs auf Asphalt.</t>
  </si>
  <si>
    <t>Durch verschiedene Laufstrecken Abwechslung ins Training bringen.</t>
  </si>
  <si>
    <t>Soll</t>
  </si>
  <si>
    <t>Ist</t>
  </si>
  <si>
    <t>gesamt Soll</t>
  </si>
  <si>
    <t>Wo-Schnitt Soll</t>
  </si>
  <si>
    <t>km</t>
  </si>
  <si>
    <t>kum</t>
  </si>
  <si>
    <t>Armband-Aufkleber</t>
  </si>
  <si>
    <t>HM</t>
  </si>
  <si>
    <t>miles</t>
  </si>
  <si>
    <t>k</t>
  </si>
  <si>
    <t>Endzeit</t>
  </si>
  <si>
    <t>Ø min/K</t>
  </si>
  <si>
    <t>Ø min/mile</t>
  </si>
  <si>
    <t xml:space="preserve"> </t>
  </si>
  <si>
    <t>Minuten</t>
  </si>
  <si>
    <t>Tempotabellen</t>
  </si>
  <si>
    <t>Zuschauer</t>
  </si>
  <si>
    <t>zeit</t>
  </si>
  <si>
    <t>pace calculator</t>
  </si>
  <si>
    <t>MaxHR</t>
  </si>
  <si>
    <t>km/h</t>
  </si>
  <si>
    <t>from</t>
  </si>
  <si>
    <t>to</t>
  </si>
  <si>
    <t>= min/km</t>
  </si>
  <si>
    <t>recovery</t>
  </si>
  <si>
    <t>= min/mile</t>
  </si>
  <si>
    <t>Slow</t>
  </si>
  <si>
    <t>Med I</t>
  </si>
  <si>
    <t>Med II</t>
  </si>
  <si>
    <t>= km/h</t>
  </si>
  <si>
    <t>Mar.spd.</t>
  </si>
  <si>
    <t>= 400m</t>
  </si>
  <si>
    <t>Intervals I</t>
  </si>
  <si>
    <t>= 600m</t>
  </si>
  <si>
    <t>Intervals II</t>
  </si>
  <si>
    <t>= 800m</t>
  </si>
  <si>
    <t>5K speed</t>
  </si>
  <si>
    <t>gesamt Ist</t>
  </si>
  <si>
    <t>Wo-Schnitt Ist</t>
  </si>
  <si>
    <t>Ist kum</t>
  </si>
  <si>
    <t>Puls</t>
  </si>
  <si>
    <t>Tp Soll</t>
  </si>
  <si>
    <t>Tp Ist</t>
  </si>
  <si>
    <t>Tp Ist kum</t>
  </si>
  <si>
    <t>Soll kum</t>
  </si>
  <si>
    <t>Dezimale für Skala</t>
  </si>
  <si>
    <t>Diff. kum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</si>
</sst>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\-#,##0.0\ "/>
    <numFmt numFmtId="166" formatCode="[$-407]dddd\,\ d\.\ mmmm\ yyyy"/>
    <numFmt numFmtId="167" formatCode="dd/mm/"/>
    <numFmt numFmtId="168" formatCode="h:mm:ss"/>
    <numFmt numFmtId="169" formatCode="#,##0_ ;\-#,##0\ "/>
    <numFmt numFmtId="170" formatCode="h:mm"/>
    <numFmt numFmtId="171" formatCode="#,##0.000_);\(#,##0.000\)"/>
    <numFmt numFmtId="172" formatCode="#,##0.00_);\(#,##0.00\)"/>
    <numFmt numFmtId="173" formatCode="#,##0.0_);\(#,##0.0\)"/>
    <numFmt numFmtId="174" formatCode="00"/>
    <numFmt numFmtId="175" formatCode="0.0%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_)"/>
    <numFmt numFmtId="185" formatCode="dd/mm/yy_)"/>
    <numFmt numFmtId="186" formatCode="#,##0_);\(#,##0\)"/>
    <numFmt numFmtId="187" formatCode="0.000"/>
    <numFmt numFmtId="188" formatCode="0.00000"/>
    <numFmt numFmtId="189" formatCode="0.0000"/>
    <numFmt numFmtId="190" formatCode="0.0_ ;\-0.0\ "/>
    <numFmt numFmtId="191" formatCode="d/m/yy\ h:mm"/>
    <numFmt numFmtId="192" formatCode="0.0000000"/>
    <numFmt numFmtId="193" formatCode="0.000000"/>
    <numFmt numFmtId="194" formatCode="0.00000000"/>
    <numFmt numFmtId="195" formatCode="0.000000000"/>
    <numFmt numFmtId="196" formatCode=";;;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\ \ "/>
    <numFmt numFmtId="201" formatCode="0.0\ "/>
    <numFmt numFmtId="202" formatCode="\+0.0;\-0.0"/>
    <numFmt numFmtId="203" formatCode="\+\ 0.0;\-\ 0.0;0.0;"/>
    <numFmt numFmtId="204" formatCode="[$€-2]\ #,##0.00_);[Red]\([$€-2]\ #,##0.00\)"/>
    <numFmt numFmtId="205" formatCode="0\ 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2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23"/>
      <name val="Arial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10"/>
      <color indexed="10"/>
      <name val="Arial MT"/>
      <family val="0"/>
    </font>
    <font>
      <b/>
      <sz val="12"/>
      <name val="Arial MT"/>
      <family val="2"/>
    </font>
    <font>
      <b/>
      <sz val="12"/>
      <color indexed="53"/>
      <name val="Arial MT"/>
      <family val="0"/>
    </font>
    <font>
      <b/>
      <sz val="12"/>
      <color indexed="18"/>
      <name val="Arial MT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6.25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36"/>
      <name val="Arial"/>
      <family val="2"/>
    </font>
    <font>
      <sz val="10"/>
      <color indexed="10"/>
      <name val="Arial"/>
      <family val="0"/>
    </font>
    <font>
      <b/>
      <sz val="12"/>
      <color indexed="8"/>
      <name val="Arial MT"/>
      <family val="0"/>
    </font>
    <font>
      <b/>
      <sz val="10"/>
      <color indexed="6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4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16" applyNumberFormat="1" applyBorder="1" applyAlignment="1">
      <alignment/>
    </xf>
    <xf numFmtId="165" fontId="0" fillId="0" borderId="2" xfId="16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16" applyNumberFormat="1" applyBorder="1" applyAlignment="1">
      <alignment/>
    </xf>
    <xf numFmtId="165" fontId="2" fillId="0" borderId="7" xfId="16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165" fontId="0" fillId="0" borderId="8" xfId="16" applyNumberFormat="1" applyBorder="1" applyAlignment="1">
      <alignment/>
    </xf>
    <xf numFmtId="167" fontId="2" fillId="2" borderId="9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46" fontId="7" fillId="0" borderId="1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" borderId="12" xfId="0" applyFont="1" applyFill="1" applyBorder="1" applyAlignment="1">
      <alignment horizontal="center"/>
    </xf>
    <xf numFmtId="46" fontId="7" fillId="0" borderId="0" xfId="0" applyNumberFormat="1" applyFont="1" applyBorder="1" applyAlignment="1" applyProtection="1">
      <alignment/>
      <protection/>
    </xf>
    <xf numFmtId="46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70" fontId="7" fillId="0" borderId="1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8" fillId="4" borderId="1" xfId="0" applyFont="1" applyFill="1" applyBorder="1" applyAlignment="1">
      <alignment/>
    </xf>
    <xf numFmtId="170" fontId="8" fillId="4" borderId="1" xfId="0" applyNumberFormat="1" applyFont="1" applyFill="1" applyBorder="1" applyAlignment="1">
      <alignment/>
    </xf>
    <xf numFmtId="0" fontId="7" fillId="0" borderId="1" xfId="0" applyNumberFormat="1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168" fontId="7" fillId="0" borderId="11" xfId="0" applyNumberFormat="1" applyFont="1" applyBorder="1" applyAlignment="1">
      <alignment/>
    </xf>
    <xf numFmtId="0" fontId="9" fillId="0" borderId="1" xfId="0" applyFont="1" applyBorder="1" applyAlignment="1">
      <alignment/>
    </xf>
    <xf numFmtId="170" fontId="9" fillId="0" borderId="1" xfId="0" applyNumberFormat="1" applyFont="1" applyBorder="1" applyAlignment="1">
      <alignment/>
    </xf>
    <xf numFmtId="164" fontId="7" fillId="5" borderId="0" xfId="0" applyNumberFormat="1" applyFont="1" applyFill="1" applyAlignment="1">
      <alignment/>
    </xf>
    <xf numFmtId="46" fontId="7" fillId="5" borderId="0" xfId="0" applyNumberFormat="1" applyFont="1" applyFill="1" applyBorder="1" applyAlignment="1" applyProtection="1">
      <alignment/>
      <protection/>
    </xf>
    <xf numFmtId="168" fontId="7" fillId="5" borderId="0" xfId="0" applyNumberFormat="1" applyFont="1" applyFill="1" applyAlignment="1">
      <alignment/>
    </xf>
    <xf numFmtId="45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0" fontId="7" fillId="5" borderId="0" xfId="0" applyFont="1" applyFill="1" applyAlignment="1">
      <alignment/>
    </xf>
    <xf numFmtId="168" fontId="7" fillId="5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16" xfId="0" applyBorder="1" applyAlignment="1">
      <alignment/>
    </xf>
    <xf numFmtId="171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7" fillId="0" borderId="5" xfId="0" applyFont="1" applyBorder="1" applyAlignment="1">
      <alignment horizontal="center"/>
    </xf>
    <xf numFmtId="170" fontId="11" fillId="0" borderId="4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24" xfId="0" applyNumberForma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46" fontId="0" fillId="0" borderId="26" xfId="0" applyNumberFormat="1" applyBorder="1" applyAlignment="1" applyProtection="1">
      <alignment/>
      <protection/>
    </xf>
    <xf numFmtId="46" fontId="0" fillId="0" borderId="0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0" fontId="0" fillId="0" borderId="5" xfId="0" applyNumberFormat="1" applyFill="1" applyBorder="1" applyAlignment="1" applyProtection="1">
      <alignment/>
      <protection/>
    </xf>
    <xf numFmtId="45" fontId="8" fillId="0" borderId="0" xfId="0" applyNumberFormat="1" applyFont="1" applyFill="1" applyBorder="1" applyAlignment="1">
      <alignment/>
    </xf>
    <xf numFmtId="46" fontId="8" fillId="0" borderId="0" xfId="0" applyNumberFormat="1" applyFont="1" applyBorder="1" applyAlignment="1">
      <alignment/>
    </xf>
    <xf numFmtId="173" fontId="0" fillId="0" borderId="27" xfId="0" applyNumberFormat="1" applyBorder="1" applyAlignment="1">
      <alignment/>
    </xf>
    <xf numFmtId="46" fontId="0" fillId="0" borderId="28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46" fontId="0" fillId="0" borderId="30" xfId="0" applyNumberFormat="1" applyBorder="1" applyAlignment="1" applyProtection="1">
      <alignment/>
      <protection/>
    </xf>
    <xf numFmtId="46" fontId="0" fillId="0" borderId="31" xfId="0" applyNumberFormat="1" applyBorder="1" applyAlignment="1" applyProtection="1">
      <alignment/>
      <protection/>
    </xf>
    <xf numFmtId="170" fontId="0" fillId="0" borderId="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172" fontId="0" fillId="0" borderId="0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172" fontId="0" fillId="0" borderId="33" xfId="0" applyNumberFormat="1" applyBorder="1" applyAlignment="1" applyProtection="1">
      <alignment/>
      <protection/>
    </xf>
    <xf numFmtId="172" fontId="0" fillId="0" borderId="22" xfId="0" applyNumberFormat="1" applyBorder="1" applyAlignment="1" applyProtection="1">
      <alignment/>
      <protection/>
    </xf>
    <xf numFmtId="172" fontId="0" fillId="0" borderId="19" xfId="0" applyNumberFormat="1" applyBorder="1" applyAlignment="1" applyProtection="1">
      <alignment/>
      <protection/>
    </xf>
    <xf numFmtId="172" fontId="0" fillId="0" borderId="34" xfId="0" applyNumberFormat="1" applyBorder="1" applyAlignment="1" applyProtection="1">
      <alignment/>
      <protection/>
    </xf>
    <xf numFmtId="0" fontId="0" fillId="0" borderId="35" xfId="0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17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36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2" fontId="0" fillId="0" borderId="25" xfId="0" applyNumberFormat="1" applyBorder="1" applyAlignment="1">
      <alignment/>
    </xf>
    <xf numFmtId="172" fontId="0" fillId="0" borderId="25" xfId="0" applyNumberFormat="1" applyBorder="1" applyAlignment="1" applyProtection="1">
      <alignment/>
      <protection/>
    </xf>
    <xf numFmtId="0" fontId="0" fillId="0" borderId="27" xfId="0" applyBorder="1" applyAlignment="1">
      <alignment/>
    </xf>
    <xf numFmtId="172" fontId="0" fillId="0" borderId="31" xfId="0" applyNumberFormat="1" applyBorder="1" applyAlignment="1" applyProtection="1">
      <alignment/>
      <protection/>
    </xf>
    <xf numFmtId="172" fontId="0" fillId="0" borderId="37" xfId="0" applyNumberFormat="1" applyBorder="1" applyAlignment="1" applyProtection="1">
      <alignment/>
      <protection/>
    </xf>
    <xf numFmtId="172" fontId="0" fillId="0" borderId="29" xfId="0" applyNumberFormat="1" applyBorder="1" applyAlignment="1" applyProtection="1">
      <alignment/>
      <protection/>
    </xf>
    <xf numFmtId="172" fontId="0" fillId="0" borderId="30" xfId="0" applyNumberFormat="1" applyBorder="1" applyAlignment="1" applyProtection="1">
      <alignment/>
      <protection/>
    </xf>
    <xf numFmtId="172" fontId="0" fillId="0" borderId="11" xfId="0" applyNumberFormat="1" applyBorder="1" applyAlignment="1" applyProtection="1">
      <alignment/>
      <protection/>
    </xf>
    <xf numFmtId="172" fontId="0" fillId="0" borderId="28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174" fontId="12" fillId="0" borderId="0" xfId="0" applyNumberFormat="1" applyFont="1" applyAlignment="1">
      <alignment/>
    </xf>
    <xf numFmtId="174" fontId="12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2" fillId="0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2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45" fontId="0" fillId="3" borderId="26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9" xfId="0" applyFont="1" applyFill="1" applyBorder="1" applyAlignment="1" quotePrefix="1">
      <alignment/>
    </xf>
    <xf numFmtId="1" fontId="0" fillId="3" borderId="39" xfId="0" applyNumberFormat="1" applyFont="1" applyFill="1" applyBorder="1" applyAlignment="1">
      <alignment/>
    </xf>
    <xf numFmtId="1" fontId="0" fillId="3" borderId="26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16" xfId="0" applyFont="1" applyFill="1" applyBorder="1" applyAlignment="1" quotePrefix="1">
      <alignment/>
    </xf>
    <xf numFmtId="0" fontId="0" fillId="3" borderId="11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1" fontId="0" fillId="3" borderId="16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/>
    </xf>
    <xf numFmtId="45" fontId="0" fillId="3" borderId="0" xfId="0" applyNumberFormat="1" applyFont="1" applyFill="1" applyBorder="1" applyAlignment="1">
      <alignment horizontal="center"/>
    </xf>
    <xf numFmtId="0" fontId="15" fillId="6" borderId="12" xfId="0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6" borderId="40" xfId="16" applyNumberFormat="1" applyFill="1" applyBorder="1" applyAlignment="1">
      <alignment/>
    </xf>
    <xf numFmtId="165" fontId="0" fillId="6" borderId="41" xfId="16" applyNumberFormat="1" applyFill="1" applyBorder="1" applyAlignment="1">
      <alignment/>
    </xf>
    <xf numFmtId="165" fontId="0" fillId="6" borderId="42" xfId="16" applyNumberFormat="1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Font="1" applyAlignment="1">
      <alignment/>
    </xf>
    <xf numFmtId="21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45" fontId="21" fillId="0" borderId="0" xfId="0" applyNumberFormat="1" applyFont="1" applyAlignment="1">
      <alignment horizontal="center"/>
    </xf>
    <xf numFmtId="45" fontId="21" fillId="0" borderId="11" xfId="0" applyNumberFormat="1" applyFont="1" applyBorder="1" applyAlignment="1">
      <alignment horizontal="center"/>
    </xf>
    <xf numFmtId="0" fontId="21" fillId="0" borderId="43" xfId="0" applyFont="1" applyBorder="1" applyAlignment="1">
      <alignment/>
    </xf>
    <xf numFmtId="45" fontId="13" fillId="0" borderId="0" xfId="0" applyNumberFormat="1" applyFont="1" applyAlignment="1">
      <alignment horizontal="center"/>
    </xf>
    <xf numFmtId="45" fontId="13" fillId="0" borderId="11" xfId="0" applyNumberFormat="1" applyFont="1" applyBorder="1" applyAlignment="1">
      <alignment horizontal="center"/>
    </xf>
    <xf numFmtId="45" fontId="13" fillId="0" borderId="0" xfId="0" applyNumberFormat="1" applyFont="1" applyBorder="1" applyAlignment="1">
      <alignment horizontal="center"/>
    </xf>
    <xf numFmtId="45" fontId="13" fillId="0" borderId="44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21" fontId="14" fillId="0" borderId="0" xfId="0" applyNumberFormat="1" applyFont="1" applyAlignment="1">
      <alignment horizontal="center"/>
    </xf>
    <xf numFmtId="21" fontId="22" fillId="0" borderId="11" xfId="0" applyNumberFormat="1" applyFont="1" applyBorder="1" applyAlignment="1">
      <alignment horizontal="center"/>
    </xf>
    <xf numFmtId="21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/>
    </xf>
    <xf numFmtId="1" fontId="23" fillId="0" borderId="11" xfId="0" applyNumberFormat="1" applyFont="1" applyBorder="1" applyAlignment="1">
      <alignment/>
    </xf>
    <xf numFmtId="45" fontId="24" fillId="0" borderId="11" xfId="0" applyNumberFormat="1" applyFont="1" applyBorder="1" applyAlignment="1">
      <alignment horizontal="center"/>
    </xf>
    <xf numFmtId="45" fontId="2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41" xfId="0" applyNumberFormat="1" applyFont="1" applyFill="1" applyBorder="1" applyAlignment="1">
      <alignment horizontal="center" vertical="center"/>
    </xf>
    <xf numFmtId="167" fontId="2" fillId="2" borderId="48" xfId="0" applyNumberFormat="1" applyFont="1" applyFill="1" applyBorder="1" applyAlignment="1">
      <alignment horizontal="center" vertical="center"/>
    </xf>
    <xf numFmtId="167" fontId="2" fillId="2" borderId="4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20" fontId="14" fillId="3" borderId="0" xfId="0" applyNumberFormat="1" applyFont="1" applyFill="1" applyBorder="1" applyAlignment="1">
      <alignment horizontal="center"/>
    </xf>
    <xf numFmtId="20" fontId="14" fillId="3" borderId="26" xfId="0" applyNumberFormat="1" applyFont="1" applyFill="1" applyBorder="1" applyAlignment="1">
      <alignment horizontal="center"/>
    </xf>
    <xf numFmtId="175" fontId="0" fillId="3" borderId="39" xfId="19" applyNumberFormat="1" applyFont="1" applyFill="1" applyBorder="1" applyAlignment="1">
      <alignment horizontal="left"/>
    </xf>
    <xf numFmtId="175" fontId="0" fillId="3" borderId="0" xfId="19" applyNumberFormat="1" applyFont="1" applyFill="1" applyBorder="1" applyAlignment="1">
      <alignment horizontal="left"/>
    </xf>
    <xf numFmtId="175" fontId="0" fillId="3" borderId="26" xfId="19" applyNumberFormat="1" applyFont="1" applyFill="1" applyBorder="1" applyAlignment="1">
      <alignment horizontal="center"/>
    </xf>
    <xf numFmtId="20" fontId="14" fillId="3" borderId="11" xfId="0" applyNumberFormat="1" applyFont="1" applyFill="1" applyBorder="1" applyAlignment="1">
      <alignment horizontal="center"/>
    </xf>
    <xf numFmtId="20" fontId="14" fillId="3" borderId="17" xfId="0" applyNumberFormat="1" applyFont="1" applyFill="1" applyBorder="1" applyAlignment="1">
      <alignment horizontal="center"/>
    </xf>
    <xf numFmtId="175" fontId="0" fillId="3" borderId="16" xfId="19" applyNumberFormat="1" applyFont="1" applyFill="1" applyBorder="1" applyAlignment="1">
      <alignment horizontal="left"/>
    </xf>
    <xf numFmtId="175" fontId="0" fillId="3" borderId="11" xfId="19" applyNumberFormat="1" applyFont="1" applyFill="1" applyBorder="1" applyAlignment="1">
      <alignment horizontal="left"/>
    </xf>
    <xf numFmtId="175" fontId="0" fillId="3" borderId="17" xfId="19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20" fontId="13" fillId="6" borderId="14" xfId="0" applyNumberFormat="1" applyFont="1" applyFill="1" applyBorder="1" applyAlignment="1">
      <alignment horizontal="center"/>
    </xf>
    <xf numFmtId="20" fontId="13" fillId="6" borderId="15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20" fontId="14" fillId="0" borderId="26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164" fontId="13" fillId="6" borderId="14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3025"/>
          <c:w val="0.9755"/>
          <c:h val="0.939"/>
        </c:manualLayout>
      </c:layout>
      <c:barChart>
        <c:barDir val="col"/>
        <c:grouping val="clustered"/>
        <c:varyColors val="0"/>
        <c:ser>
          <c:idx val="1"/>
          <c:order val="0"/>
          <c:tx>
            <c:v>Wochen-km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'Trainingsplan 4-29'!$A$6:$A$17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'Trainingsplan 4-29'!$H$6:$H$17</c:f>
              <c:numCache>
                <c:ptCount val="12"/>
                <c:pt idx="0">
                  <c:v>31</c:v>
                </c:pt>
                <c:pt idx="1">
                  <c:v>37</c:v>
                </c:pt>
                <c:pt idx="2">
                  <c:v>41</c:v>
                </c:pt>
                <c:pt idx="3">
                  <c:v>37</c:v>
                </c:pt>
                <c:pt idx="4">
                  <c:v>43</c:v>
                </c:pt>
                <c:pt idx="5">
                  <c:v>46</c:v>
                </c:pt>
                <c:pt idx="6">
                  <c:v>48</c:v>
                </c:pt>
                <c:pt idx="7">
                  <c:v>52</c:v>
                </c:pt>
                <c:pt idx="8">
                  <c:v>40</c:v>
                </c:pt>
                <c:pt idx="9">
                  <c:v>56</c:v>
                </c:pt>
                <c:pt idx="10">
                  <c:v>35</c:v>
                </c:pt>
                <c:pt idx="11">
                  <c:v>55.195</c:v>
                </c:pt>
              </c:numCache>
            </c:numRef>
          </c:val>
        </c:ser>
        <c:ser>
          <c:idx val="0"/>
          <c:order val="1"/>
          <c:tx>
            <c:v>langer Lauf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'Trainingsplan 4-29'!$A$6:$A$17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'Trainingsplan 4-29'!$G$6:$G$17</c:f>
              <c:numCache>
                <c:ptCount val="12"/>
                <c:pt idx="0">
                  <c:v>14</c:v>
                </c:pt>
                <c:pt idx="1">
                  <c:v>18</c:v>
                </c:pt>
                <c:pt idx="2">
                  <c:v>15</c:v>
                </c:pt>
                <c:pt idx="3">
                  <c:v>22</c:v>
                </c:pt>
                <c:pt idx="4">
                  <c:v>17</c:v>
                </c:pt>
                <c:pt idx="5">
                  <c:v>25</c:v>
                </c:pt>
                <c:pt idx="6">
                  <c:v>18</c:v>
                </c:pt>
                <c:pt idx="7">
                  <c:v>28</c:v>
                </c:pt>
                <c:pt idx="8">
                  <c:v>23</c:v>
                </c:pt>
                <c:pt idx="9">
                  <c:v>30</c:v>
                </c:pt>
                <c:pt idx="10">
                  <c:v>15</c:v>
                </c:pt>
                <c:pt idx="11">
                  <c:v>42.195</c:v>
                </c:pt>
              </c:numCache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Woche</a:t>
                </a:r>
              </a:p>
            </c:rich>
          </c:tx>
          <c:layout>
            <c:manualLayout>
              <c:xMode val="factor"/>
              <c:yMode val="factor"/>
              <c:x val="0.018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08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1390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3825"/>
          <c:y val="0.0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5"/>
          <c:w val="0.97225"/>
          <c:h val="0.946"/>
        </c:manualLayout>
      </c:layout>
      <c:lineChart>
        <c:grouping val="standard"/>
        <c:varyColors val="0"/>
        <c:ser>
          <c:idx val="0"/>
          <c:order val="0"/>
          <c:tx>
            <c:v>Ist-Tempo min/km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42.2</c:v>
              </c:pt>
            </c:numLit>
          </c:cat>
          <c:val>
            <c:numLit>
              <c:ptCount val="43"/>
              <c:pt idx="0">
                <c:v>0.004768518518518518</c:v>
              </c:pt>
              <c:pt idx="1">
                <c:v>0.0044212962962962956</c:v>
              </c:pt>
              <c:pt idx="2">
                <c:v>0.00431712962962963</c:v>
              </c:pt>
              <c:pt idx="3">
                <c:v>0.004386574074074074</c:v>
              </c:pt>
              <c:pt idx="4">
                <c:v>0.0043055555555555555</c:v>
              </c:pt>
              <c:pt idx="5">
                <c:v>0.0042592592592592595</c:v>
              </c:pt>
              <c:pt idx="6">
                <c:v>0.0043055555555555555</c:v>
              </c:pt>
              <c:pt idx="7">
                <c:v>0.004340277777777778</c:v>
              </c:pt>
              <c:pt idx="8">
                <c:v>0.00431712962962963</c:v>
              </c:pt>
              <c:pt idx="9">
                <c:v>0.004293981481481481</c:v>
              </c:pt>
              <c:pt idx="10">
                <c:v>0.004340277777777778</c:v>
              </c:pt>
              <c:pt idx="11">
                <c:v>0.0042824074074074075</c:v>
              </c:pt>
              <c:pt idx="12">
                <c:v>0.0042824074074074075</c:v>
              </c:pt>
              <c:pt idx="13">
                <c:v>0.004363425925925926</c:v>
              </c:pt>
              <c:pt idx="14">
                <c:v>0.004247685185185185</c:v>
              </c:pt>
              <c:pt idx="15">
                <c:v>0.004270833333333334</c:v>
              </c:pt>
              <c:pt idx="16">
                <c:v>0.0042824074074074075</c:v>
              </c:pt>
              <c:pt idx="17">
                <c:v>0.004386574074074074</c:v>
              </c:pt>
              <c:pt idx="18">
                <c:v>0.004270833333333334</c:v>
              </c:pt>
              <c:pt idx="19">
                <c:v>0.004375</c:v>
              </c:pt>
              <c:pt idx="20">
                <c:v>0.0044907407407407405</c:v>
              </c:pt>
              <c:pt idx="21">
                <c:v>0.00431712962962963</c:v>
              </c:pt>
              <c:pt idx="22">
                <c:v>0.004293981481481481</c:v>
              </c:pt>
              <c:pt idx="23">
                <c:v>0.004375</c:v>
              </c:pt>
              <c:pt idx="24">
                <c:v>0.004386574074074074</c:v>
              </c:pt>
              <c:pt idx="25">
                <c:v>0.004293981481481481</c:v>
              </c:pt>
              <c:pt idx="26">
                <c:v>0.004386574074074074</c:v>
              </c:pt>
              <c:pt idx="27">
                <c:v>0.004363425925925926</c:v>
              </c:pt>
              <c:pt idx="28">
                <c:v>0.004571759259259259</c:v>
              </c:pt>
              <c:pt idx="29">
                <c:v>0.0044907407407407405</c:v>
              </c:pt>
              <c:pt idx="30">
                <c:v>0.0043055555555555555</c:v>
              </c:pt>
              <c:pt idx="31">
                <c:v>0.004548611111111111</c:v>
              </c:pt>
              <c:pt idx="32">
                <c:v>0.004467592592592593</c:v>
              </c:pt>
              <c:pt idx="33">
                <c:v>0.004409722222222222</c:v>
              </c:pt>
              <c:pt idx="34">
                <c:v>0.0046875</c:v>
              </c:pt>
              <c:pt idx="35">
                <c:v>0.004525462962962963</c:v>
              </c:pt>
              <c:pt idx="36">
                <c:v>0.004432870370370371</c:v>
              </c:pt>
              <c:pt idx="37">
                <c:v>0.004525462962962963</c:v>
              </c:pt>
              <c:pt idx="38">
                <c:v>0.004618055555555556</c:v>
              </c:pt>
              <c:pt idx="39">
                <c:v>0.004560185185185185</c:v>
              </c:pt>
              <c:pt idx="40">
                <c:v>0.004548611111111111</c:v>
              </c:pt>
              <c:pt idx="41">
                <c:v>0.0040625</c:v>
              </c:pt>
              <c:pt idx="42">
                <c:v>0.004036087369420669</c:v>
              </c:pt>
            </c:numLit>
          </c:val>
          <c:smooth val="0"/>
        </c:ser>
        <c:ser>
          <c:idx val="1"/>
          <c:order val="1"/>
          <c:tx>
            <c:v>kum. Ist-Tempo min/km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42.2</c:v>
              </c:pt>
            </c:numLit>
          </c:cat>
          <c:val>
            <c:numLit>
              <c:ptCount val="43"/>
              <c:pt idx="0">
                <c:v>0.004768518518518518</c:v>
              </c:pt>
              <c:pt idx="1">
                <c:v>0.004594907407407407</c:v>
              </c:pt>
              <c:pt idx="2">
                <c:v>0.004502314814814814</c:v>
              </c:pt>
              <c:pt idx="3">
                <c:v>0.004473379629629629</c:v>
              </c:pt>
              <c:pt idx="4">
                <c:v>0.004439814814814815</c:v>
              </c:pt>
              <c:pt idx="5">
                <c:v>0.004409722222222222</c:v>
              </c:pt>
              <c:pt idx="6">
                <c:v>0.00439484126984127</c:v>
              </c:pt>
              <c:pt idx="7">
                <c:v>0.004388020833333333</c:v>
              </c:pt>
              <c:pt idx="8">
                <c:v>0.00438014403292181</c:v>
              </c:pt>
              <c:pt idx="9">
                <c:v>0.004371527777777778</c:v>
              </c:pt>
              <c:pt idx="10">
                <c:v>0.004368686868686868</c:v>
              </c:pt>
              <c:pt idx="11">
                <c:v>0.0043614969135802465</c:v>
              </c:pt>
              <c:pt idx="12">
                <c:v>0.004355413105413105</c:v>
              </c:pt>
              <c:pt idx="13">
                <c:v>0.004355985449735449</c:v>
              </c:pt>
              <c:pt idx="14">
                <c:v>0.004348765432098765</c:v>
              </c:pt>
              <c:pt idx="15">
                <c:v>0.0043438946759259255</c:v>
              </c:pt>
              <c:pt idx="16">
                <c:v>0.004340277777777777</c:v>
              </c:pt>
              <c:pt idx="17">
                <c:v>0.004342849794238682</c:v>
              </c:pt>
              <c:pt idx="18">
                <c:v>0.004339059454191032</c:v>
              </c:pt>
              <c:pt idx="19">
                <c:v>0.004340856481481481</c:v>
              </c:pt>
              <c:pt idx="20">
                <c:v>0.004347993827160493</c:v>
              </c:pt>
              <c:pt idx="21">
                <c:v>0.0043465909090909085</c:v>
              </c:pt>
              <c:pt idx="22">
                <c:v>0.004344303542673108</c:v>
              </c:pt>
              <c:pt idx="23">
                <c:v>0.0043455825617283944</c:v>
              </c:pt>
              <c:pt idx="24">
                <c:v>0.004347222222222222</c:v>
              </c:pt>
              <c:pt idx="25">
                <c:v>0.004345174501424501</c:v>
              </c:pt>
              <c:pt idx="26">
                <c:v>0.004346707818930041</c:v>
              </c:pt>
              <c:pt idx="27">
                <c:v>0.004347304894179894</c:v>
              </c:pt>
              <c:pt idx="28">
                <c:v>0.004355044699872285</c:v>
              </c:pt>
              <c:pt idx="29">
                <c:v>0.004359567901234567</c:v>
              </c:pt>
              <c:pt idx="30">
                <c:v>0.0043578255675029865</c:v>
              </c:pt>
              <c:pt idx="31">
                <c:v>0.00436378761574074</c:v>
              </c:pt>
              <c:pt idx="32">
                <c:v>0.0043669332210998875</c:v>
              </c:pt>
              <c:pt idx="33">
                <c:v>0.004368191721132897</c:v>
              </c:pt>
              <c:pt idx="34">
                <c:v>0.004377314814814815</c:v>
              </c:pt>
              <c:pt idx="35">
                <c:v>0.004381430041152263</c:v>
              </c:pt>
              <c:pt idx="36">
                <c:v>0.0043828203203203206</c:v>
              </c:pt>
              <c:pt idx="37">
                <c:v>0.004386574074074074</c:v>
              </c:pt>
              <c:pt idx="38">
                <c:v>0.004392509496676163</c:v>
              </c:pt>
              <c:pt idx="39">
                <c:v>0.004396701388888889</c:v>
              </c:pt>
              <c:pt idx="40">
                <c:v>0.0044004065040650405</c:v>
              </c:pt>
              <c:pt idx="41">
                <c:v>0.004392361111111111</c:v>
              </c:pt>
              <c:pt idx="42">
                <c:v>0.0043901944005616984</c:v>
              </c:pt>
            </c:numLit>
          </c:val>
          <c:smooth val="0"/>
        </c:ser>
        <c:ser>
          <c:idx val="4"/>
          <c:order val="3"/>
          <c:tx>
            <c:v>Soll-Tempo 06:23 min/km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3"/>
              <c:pt idx="0">
                <c:v>0.004432870370370371</c:v>
              </c:pt>
              <c:pt idx="1">
                <c:v>0.004432870370370371</c:v>
              </c:pt>
              <c:pt idx="2">
                <c:v>0.004432870370370371</c:v>
              </c:pt>
              <c:pt idx="3">
                <c:v>0.004432870370370371</c:v>
              </c:pt>
              <c:pt idx="4">
                <c:v>0.004432870370370371</c:v>
              </c:pt>
              <c:pt idx="5">
                <c:v>0.004432870370370371</c:v>
              </c:pt>
              <c:pt idx="6">
                <c:v>0.004432870370370371</c:v>
              </c:pt>
              <c:pt idx="7">
                <c:v>0.004432870370370371</c:v>
              </c:pt>
              <c:pt idx="8">
                <c:v>0.004432870370370371</c:v>
              </c:pt>
              <c:pt idx="9">
                <c:v>0.004432870370370371</c:v>
              </c:pt>
              <c:pt idx="10">
                <c:v>0.004432870370370371</c:v>
              </c:pt>
              <c:pt idx="11">
                <c:v>0.004432870370370371</c:v>
              </c:pt>
              <c:pt idx="12">
                <c:v>0.004432870370370371</c:v>
              </c:pt>
              <c:pt idx="13">
                <c:v>0.004432870370370371</c:v>
              </c:pt>
              <c:pt idx="14">
                <c:v>0.004432870370370371</c:v>
              </c:pt>
              <c:pt idx="15">
                <c:v>0.004432870370370371</c:v>
              </c:pt>
              <c:pt idx="16">
                <c:v>0.004432870370370371</c:v>
              </c:pt>
              <c:pt idx="17">
                <c:v>0.004432870370370371</c:v>
              </c:pt>
              <c:pt idx="18">
                <c:v>0.004432870370370371</c:v>
              </c:pt>
              <c:pt idx="19">
                <c:v>0.004432870370370371</c:v>
              </c:pt>
              <c:pt idx="20">
                <c:v>0.004432870370370371</c:v>
              </c:pt>
              <c:pt idx="21">
                <c:v>0.004432870370370371</c:v>
              </c:pt>
              <c:pt idx="22">
                <c:v>0.004432870370370371</c:v>
              </c:pt>
              <c:pt idx="23">
                <c:v>0.004432870370370371</c:v>
              </c:pt>
              <c:pt idx="24">
                <c:v>0.004432870370370371</c:v>
              </c:pt>
              <c:pt idx="25">
                <c:v>0.004432870370370371</c:v>
              </c:pt>
              <c:pt idx="26">
                <c:v>0.004432870370370371</c:v>
              </c:pt>
              <c:pt idx="27">
                <c:v>0.004432870370370371</c:v>
              </c:pt>
              <c:pt idx="28">
                <c:v>0.004432870370370371</c:v>
              </c:pt>
              <c:pt idx="29">
                <c:v>0.004432870370370371</c:v>
              </c:pt>
              <c:pt idx="30">
                <c:v>0.004432870370370371</c:v>
              </c:pt>
              <c:pt idx="31">
                <c:v>0.004432870370370371</c:v>
              </c:pt>
              <c:pt idx="32">
                <c:v>0.004432870370370371</c:v>
              </c:pt>
              <c:pt idx="33">
                <c:v>0.004432870370370371</c:v>
              </c:pt>
              <c:pt idx="34">
                <c:v>0.004432870370370371</c:v>
              </c:pt>
              <c:pt idx="35">
                <c:v>0.004432870370370371</c:v>
              </c:pt>
              <c:pt idx="36">
                <c:v>0.004432870370370371</c:v>
              </c:pt>
              <c:pt idx="37">
                <c:v>0.004432870370370371</c:v>
              </c:pt>
              <c:pt idx="38">
                <c:v>0.004432870370370371</c:v>
              </c:pt>
              <c:pt idx="39">
                <c:v>0.004432870370370371</c:v>
              </c:pt>
              <c:pt idx="40">
                <c:v>0.004432870370370371</c:v>
              </c:pt>
              <c:pt idx="41">
                <c:v>0.004432870370370371</c:v>
              </c:pt>
              <c:pt idx="42">
                <c:v>0.004432870370370371</c:v>
              </c:pt>
            </c:numLit>
          </c:val>
          <c:smooth val="0"/>
        </c:ser>
        <c:marker val="1"/>
        <c:axId val="53124770"/>
        <c:axId val="8360883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118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130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Lit>
              <c:ptCount val="43"/>
              <c:pt idx="0">
                <c:v>101</c:v>
              </c:pt>
              <c:pt idx="1">
                <c:v>107</c:v>
              </c:pt>
              <c:pt idx="2">
                <c:v>108</c:v>
              </c:pt>
              <c:pt idx="3">
                <c:v>108</c:v>
              </c:pt>
              <c:pt idx="4">
                <c:v>114</c:v>
              </c:pt>
              <c:pt idx="5">
                <c:v>116</c:v>
              </c:pt>
              <c:pt idx="6">
                <c:v>118</c:v>
              </c:pt>
              <c:pt idx="7">
                <c:v>114</c:v>
              </c:pt>
              <c:pt idx="8">
                <c:v>113</c:v>
              </c:pt>
              <c:pt idx="9">
                <c:v>111</c:v>
              </c:pt>
              <c:pt idx="10">
                <c:v>113</c:v>
              </c:pt>
              <c:pt idx="11">
                <c:v>113</c:v>
              </c:pt>
              <c:pt idx="12">
                <c:v>115</c:v>
              </c:pt>
              <c:pt idx="13">
                <c:v>118</c:v>
              </c:pt>
              <c:pt idx="14">
                <c:v>120</c:v>
              </c:pt>
              <c:pt idx="15">
                <c:v>111</c:v>
              </c:pt>
              <c:pt idx="16">
                <c:v>113</c:v>
              </c:pt>
              <c:pt idx="17">
                <c:v>112</c:v>
              </c:pt>
              <c:pt idx="18">
                <c:v>112</c:v>
              </c:pt>
              <c:pt idx="19">
                <c:v>123</c:v>
              </c:pt>
              <c:pt idx="20">
                <c:v>116</c:v>
              </c:pt>
              <c:pt idx="21">
                <c:v>122</c:v>
              </c:pt>
              <c:pt idx="22">
                <c:v>120</c:v>
              </c:pt>
              <c:pt idx="23">
                <c:v>130</c:v>
              </c:pt>
              <c:pt idx="24">
                <c:v>119</c:v>
              </c:pt>
              <c:pt idx="25">
                <c:v>118</c:v>
              </c:pt>
              <c:pt idx="26">
                <c:v>118</c:v>
              </c:pt>
              <c:pt idx="27">
                <c:v>122</c:v>
              </c:pt>
              <c:pt idx="28">
                <c:v>117</c:v>
              </c:pt>
              <c:pt idx="29">
                <c:v>126</c:v>
              </c:pt>
              <c:pt idx="30">
                <c:v>125</c:v>
              </c:pt>
              <c:pt idx="31">
                <c:v>119</c:v>
              </c:pt>
              <c:pt idx="32">
                <c:v>120</c:v>
              </c:pt>
              <c:pt idx="33">
                <c:v>122</c:v>
              </c:pt>
              <c:pt idx="34">
                <c:v>130</c:v>
              </c:pt>
              <c:pt idx="35">
                <c:v>123</c:v>
              </c:pt>
              <c:pt idx="36">
                <c:v>121</c:v>
              </c:pt>
              <c:pt idx="37">
                <c:v>135</c:v>
              </c:pt>
              <c:pt idx="38">
                <c:v>138</c:v>
              </c:pt>
              <c:pt idx="39">
                <c:v>131</c:v>
              </c:pt>
              <c:pt idx="40">
                <c:v>131</c:v>
              </c:pt>
              <c:pt idx="41">
                <c:v>149</c:v>
              </c:pt>
              <c:pt idx="42">
                <c:v>149</c:v>
              </c:pt>
            </c:numLit>
          </c:val>
          <c:smooth val="0"/>
        </c:ser>
        <c:marker val="1"/>
        <c:axId val="8139084"/>
        <c:axId val="6142893"/>
      </c:lineChart>
      <c:catAx>
        <c:axId val="53124770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0883"/>
        <c:crossesAt val="0.002777778"/>
        <c:auto val="1"/>
        <c:lblOffset val="100"/>
        <c:noMultiLvlLbl val="0"/>
      </c:catAx>
      <c:valAx>
        <c:axId val="8360883"/>
        <c:scaling>
          <c:orientation val="minMax"/>
          <c:max val="0.0053819"/>
          <c:min val="0.003993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4770"/>
        <c:crossesAt val="1"/>
        <c:crossBetween val="midCat"/>
        <c:dispUnits/>
        <c:majorUnit val="0.0001736"/>
        <c:minorUnit val="0.0001736"/>
      </c:valAx>
      <c:catAx>
        <c:axId val="8139084"/>
        <c:scaling>
          <c:orientation val="minMax"/>
        </c:scaling>
        <c:axPos val="b"/>
        <c:delete val="1"/>
        <c:majorTickMark val="in"/>
        <c:minorTickMark val="none"/>
        <c:tickLblPos val="nextTo"/>
        <c:crossAx val="6142893"/>
        <c:crossesAt val="125"/>
        <c:auto val="1"/>
        <c:lblOffset val="100"/>
        <c:noMultiLvlLbl val="0"/>
      </c:catAx>
      <c:valAx>
        <c:axId val="6142893"/>
        <c:scaling>
          <c:orientation val="minMax"/>
          <c:max val="160"/>
          <c:min val="6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39084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6825"/>
          <c:y val="0.053"/>
          <c:w val="0.37825"/>
          <c:h val="0.277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29</xdr:row>
      <xdr:rowOff>152400</xdr:rowOff>
    </xdr:from>
    <xdr:to>
      <xdr:col>8</xdr:col>
      <xdr:colOff>619125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61950" y="4848225"/>
        <a:ext cx="4724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10</xdr:col>
      <xdr:colOff>95250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0" y="85725"/>
        <a:ext cx="6229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eln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schedule"/>
      <sheetName val="analyse"/>
      <sheetName val="race pace 1"/>
      <sheetName val="race pace 2"/>
    </sheetNames>
    <sheetDataSet>
      <sheetData sheetId="0">
        <row r="7">
          <cell r="AD7" t="str">
            <v>mo</v>
          </cell>
          <cell r="AE7" t="str">
            <v>di</v>
          </cell>
          <cell r="AF7" t="str">
            <v>mi</v>
          </cell>
          <cell r="AG7" t="str">
            <v>do</v>
          </cell>
          <cell r="AH7" t="str">
            <v>fr</v>
          </cell>
          <cell r="AI7" t="str">
            <v>sa</v>
          </cell>
          <cell r="AJ7" t="str">
            <v>so</v>
          </cell>
        </row>
        <row r="8">
          <cell r="AD8" t="str">
            <v>gym</v>
          </cell>
          <cell r="AE8">
            <v>10</v>
          </cell>
          <cell r="AF8" t="str">
            <v>-</v>
          </cell>
          <cell r="AG8">
            <v>10</v>
          </cell>
          <cell r="AH8">
            <v>10</v>
          </cell>
          <cell r="AI8" t="str">
            <v>-</v>
          </cell>
          <cell r="AJ8">
            <v>13</v>
          </cell>
        </row>
        <row r="9">
          <cell r="AD9" t="str">
            <v>gym</v>
          </cell>
          <cell r="AE9" t="str">
            <v>-</v>
          </cell>
          <cell r="AF9">
            <v>10</v>
          </cell>
          <cell r="AG9">
            <v>20</v>
          </cell>
          <cell r="AH9" t="str">
            <v>gym</v>
          </cell>
          <cell r="AI9">
            <v>14</v>
          </cell>
          <cell r="AJ9">
            <v>16.1</v>
          </cell>
        </row>
        <row r="10">
          <cell r="AD10" t="str">
            <v>gym</v>
          </cell>
          <cell r="AE10">
            <v>10</v>
          </cell>
          <cell r="AF10">
            <v>10</v>
          </cell>
          <cell r="AG10">
            <v>10</v>
          </cell>
          <cell r="AH10" t="str">
            <v>-</v>
          </cell>
          <cell r="AI10">
            <v>27</v>
          </cell>
          <cell r="AJ10">
            <v>16.1</v>
          </cell>
        </row>
        <row r="11">
          <cell r="AD11" t="str">
            <v>gym</v>
          </cell>
          <cell r="AE11" t="str">
            <v>-</v>
          </cell>
          <cell r="AF11">
            <v>14</v>
          </cell>
          <cell r="AG11">
            <v>20</v>
          </cell>
          <cell r="AH11" t="str">
            <v>gym</v>
          </cell>
          <cell r="AI11">
            <v>14</v>
          </cell>
          <cell r="AJ11">
            <v>30</v>
          </cell>
        </row>
        <row r="12">
          <cell r="AD12" t="str">
            <v>gym</v>
          </cell>
          <cell r="AE12">
            <v>15</v>
          </cell>
          <cell r="AF12">
            <v>15</v>
          </cell>
          <cell r="AG12">
            <v>20</v>
          </cell>
          <cell r="AH12" t="str">
            <v>gym</v>
          </cell>
          <cell r="AI12">
            <v>25</v>
          </cell>
          <cell r="AJ12">
            <v>16.1</v>
          </cell>
        </row>
        <row r="13">
          <cell r="AD13" t="str">
            <v>gym</v>
          </cell>
          <cell r="AE13">
            <v>15</v>
          </cell>
          <cell r="AF13" t="str">
            <v>business</v>
          </cell>
          <cell r="AG13">
            <v>20</v>
          </cell>
          <cell r="AH13" t="str">
            <v>packing</v>
          </cell>
          <cell r="AI13" t="str">
            <v>travel</v>
          </cell>
          <cell r="AJ13">
            <v>20</v>
          </cell>
        </row>
        <row r="14">
          <cell r="AD14">
            <v>0</v>
          </cell>
          <cell r="AE14">
            <v>20</v>
          </cell>
          <cell r="AF14">
            <v>0</v>
          </cell>
          <cell r="AG14">
            <v>15</v>
          </cell>
          <cell r="AH14">
            <v>0</v>
          </cell>
          <cell r="AI14">
            <v>0</v>
          </cell>
          <cell r="AJ14">
            <v>30</v>
          </cell>
        </row>
        <row r="15">
          <cell r="AD15">
            <v>0</v>
          </cell>
          <cell r="AE15">
            <v>15</v>
          </cell>
          <cell r="AF15">
            <v>20</v>
          </cell>
          <cell r="AG15">
            <v>0</v>
          </cell>
          <cell r="AH15" t="str">
            <v>travel</v>
          </cell>
          <cell r="AI15">
            <v>15</v>
          </cell>
          <cell r="AJ15">
            <v>25</v>
          </cell>
        </row>
        <row r="16">
          <cell r="AD16" t="str">
            <v>gym</v>
          </cell>
          <cell r="AE16">
            <v>15</v>
          </cell>
          <cell r="AF16">
            <v>15</v>
          </cell>
          <cell r="AG16">
            <v>20</v>
          </cell>
          <cell r="AH16" t="str">
            <v>-</v>
          </cell>
          <cell r="AI16" t="str">
            <v>travel</v>
          </cell>
          <cell r="AJ16">
            <v>33.3</v>
          </cell>
        </row>
        <row r="17">
          <cell r="AD17" t="str">
            <v>travel</v>
          </cell>
          <cell r="AE17" t="str">
            <v>gym</v>
          </cell>
          <cell r="AF17" t="str">
            <v>-</v>
          </cell>
          <cell r="AG17">
            <v>20</v>
          </cell>
          <cell r="AH17">
            <v>12</v>
          </cell>
          <cell r="AI17">
            <v>12</v>
          </cell>
          <cell r="AJ17">
            <v>25</v>
          </cell>
        </row>
        <row r="18">
          <cell r="AD18" t="str">
            <v>gym</v>
          </cell>
          <cell r="AE18">
            <v>15</v>
          </cell>
          <cell r="AF18">
            <v>15</v>
          </cell>
          <cell r="AG18">
            <v>20</v>
          </cell>
          <cell r="AH18" t="str">
            <v>gym</v>
          </cell>
          <cell r="AI18">
            <v>15</v>
          </cell>
          <cell r="AJ18">
            <v>32</v>
          </cell>
        </row>
        <row r="19">
          <cell r="AD19" t="str">
            <v>gym</v>
          </cell>
          <cell r="AE19" t="str">
            <v>-</v>
          </cell>
          <cell r="AF19">
            <v>15</v>
          </cell>
          <cell r="AG19">
            <v>10</v>
          </cell>
          <cell r="AH19">
            <v>25</v>
          </cell>
          <cell r="AI19" t="str">
            <v>-</v>
          </cell>
          <cell r="AJ19">
            <v>23</v>
          </cell>
        </row>
        <row r="20">
          <cell r="AD20" t="str">
            <v>-</v>
          </cell>
          <cell r="AE20">
            <v>10</v>
          </cell>
          <cell r="AF20" t="str">
            <v>-</v>
          </cell>
          <cell r="AG20" t="str">
            <v>travel</v>
          </cell>
          <cell r="AH20">
            <v>5</v>
          </cell>
          <cell r="AI20">
            <v>5</v>
          </cell>
          <cell r="AJ20">
            <v>42.2</v>
          </cell>
        </row>
        <row r="24">
          <cell r="AD24" t="str">
            <v>mo</v>
          </cell>
          <cell r="AE24" t="str">
            <v>di</v>
          </cell>
          <cell r="AF24" t="str">
            <v>mi</v>
          </cell>
          <cell r="AG24" t="str">
            <v>do</v>
          </cell>
          <cell r="AH24" t="str">
            <v>fr</v>
          </cell>
          <cell r="AI24" t="str">
            <v>sa</v>
          </cell>
          <cell r="AJ24" t="str">
            <v>so</v>
          </cell>
        </row>
        <row r="25">
          <cell r="AD25" t="str">
            <v>gym</v>
          </cell>
          <cell r="AE25">
            <v>10.7</v>
          </cell>
          <cell r="AF25" t="str">
            <v>-</v>
          </cell>
          <cell r="AG25">
            <v>19</v>
          </cell>
          <cell r="AH25" t="str">
            <v>-</v>
          </cell>
          <cell r="AI25" t="str">
            <v>-</v>
          </cell>
          <cell r="AJ25">
            <v>16.1</v>
          </cell>
        </row>
        <row r="26">
          <cell r="AD26" t="str">
            <v>-</v>
          </cell>
          <cell r="AE26" t="str">
            <v>gym</v>
          </cell>
          <cell r="AF26">
            <v>12</v>
          </cell>
          <cell r="AG26">
            <v>22</v>
          </cell>
          <cell r="AH26" t="str">
            <v>gym</v>
          </cell>
          <cell r="AI26">
            <v>12.5</v>
          </cell>
          <cell r="AJ26">
            <v>16.1</v>
          </cell>
        </row>
        <row r="27">
          <cell r="AD27" t="str">
            <v>gym</v>
          </cell>
          <cell r="AE27">
            <v>10.2</v>
          </cell>
          <cell r="AF27">
            <v>12</v>
          </cell>
          <cell r="AG27">
            <v>10.5</v>
          </cell>
          <cell r="AH27" t="str">
            <v>-</v>
          </cell>
          <cell r="AI27">
            <v>27.4</v>
          </cell>
          <cell r="AJ27">
            <v>16.1</v>
          </cell>
        </row>
        <row r="28">
          <cell r="AD28" t="str">
            <v>gym</v>
          </cell>
          <cell r="AE28" t="str">
            <v>-</v>
          </cell>
          <cell r="AF28">
            <v>12.5</v>
          </cell>
          <cell r="AG28">
            <v>11.5</v>
          </cell>
          <cell r="AH28" t="str">
            <v>gym</v>
          </cell>
          <cell r="AI28">
            <v>14</v>
          </cell>
          <cell r="AJ28" t="str">
            <v>-</v>
          </cell>
        </row>
        <row r="29">
          <cell r="AD29" t="str">
            <v>-</v>
          </cell>
          <cell r="AE29" t="str">
            <v>-</v>
          </cell>
          <cell r="AF29">
            <v>5.5</v>
          </cell>
          <cell r="AG29">
            <v>11</v>
          </cell>
          <cell r="AH29">
            <v>7.5</v>
          </cell>
          <cell r="AI29">
            <v>15</v>
          </cell>
          <cell r="AJ29">
            <v>16.1</v>
          </cell>
        </row>
        <row r="30">
          <cell r="AD30" t="str">
            <v>-</v>
          </cell>
          <cell r="AE30">
            <v>16</v>
          </cell>
          <cell r="AF30">
            <v>14.1</v>
          </cell>
          <cell r="AG30">
            <v>20</v>
          </cell>
          <cell r="AH30">
            <v>0</v>
          </cell>
          <cell r="AI30">
            <v>0</v>
          </cell>
          <cell r="AJ30">
            <v>29</v>
          </cell>
        </row>
        <row r="31">
          <cell r="AD31" t="str">
            <v>-</v>
          </cell>
          <cell r="AE31">
            <v>16</v>
          </cell>
          <cell r="AF31" t="str">
            <v>-</v>
          </cell>
          <cell r="AG31">
            <v>14</v>
          </cell>
          <cell r="AH31">
            <v>14.5</v>
          </cell>
          <cell r="AI31" t="str">
            <v>-</v>
          </cell>
          <cell r="AJ31">
            <v>28</v>
          </cell>
        </row>
        <row r="32">
          <cell r="AD32" t="str">
            <v>-</v>
          </cell>
          <cell r="AE32">
            <v>14</v>
          </cell>
          <cell r="AF32">
            <v>11</v>
          </cell>
          <cell r="AG32">
            <v>13</v>
          </cell>
          <cell r="AH32" t="str">
            <v>-</v>
          </cell>
          <cell r="AI32">
            <v>7.7</v>
          </cell>
          <cell r="AJ32">
            <v>24.5</v>
          </cell>
        </row>
        <row r="33">
          <cell r="AD33" t="str">
            <v>-</v>
          </cell>
          <cell r="AE33">
            <v>15.5</v>
          </cell>
          <cell r="AF33" t="str">
            <v>-</v>
          </cell>
          <cell r="AG33">
            <v>20.5</v>
          </cell>
          <cell r="AH33" t="str">
            <v>-</v>
          </cell>
          <cell r="AI33" t="str">
            <v>-</v>
          </cell>
          <cell r="AJ33">
            <v>33.3</v>
          </cell>
        </row>
        <row r="34">
          <cell r="AD34" t="str">
            <v>-</v>
          </cell>
          <cell r="AE34" t="str">
            <v>gym</v>
          </cell>
          <cell r="AF34">
            <v>7</v>
          </cell>
          <cell r="AG34">
            <v>10</v>
          </cell>
          <cell r="AH34">
            <v>19.5</v>
          </cell>
          <cell r="AI34">
            <v>14</v>
          </cell>
          <cell r="AJ34">
            <v>27</v>
          </cell>
        </row>
        <row r="35">
          <cell r="AD35" t="str">
            <v>gym</v>
          </cell>
          <cell r="AE35">
            <v>16</v>
          </cell>
          <cell r="AF35" t="str">
            <v>-</v>
          </cell>
          <cell r="AG35">
            <v>20</v>
          </cell>
          <cell r="AH35" t="str">
            <v>-</v>
          </cell>
          <cell r="AI35">
            <v>31.5</v>
          </cell>
          <cell r="AJ35">
            <v>15.5</v>
          </cell>
        </row>
        <row r="36">
          <cell r="AD36" t="str">
            <v>-</v>
          </cell>
          <cell r="AE36" t="str">
            <v>gym</v>
          </cell>
          <cell r="AF36">
            <v>14</v>
          </cell>
          <cell r="AG36">
            <v>12.6</v>
          </cell>
          <cell r="AH36">
            <v>26</v>
          </cell>
          <cell r="AI36" t="str">
            <v>-</v>
          </cell>
          <cell r="AJ36">
            <v>22.6</v>
          </cell>
        </row>
        <row r="37">
          <cell r="AJ37">
            <v>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10.7109375" style="0" customWidth="1"/>
    <col min="4" max="7" width="7.7109375" style="0" customWidth="1"/>
    <col min="8" max="8" width="9.28125" style="0" customWidth="1"/>
    <col min="9" max="9" width="23.28125" style="0" customWidth="1"/>
  </cols>
  <sheetData>
    <row r="1" spans="1:8" ht="12.75">
      <c r="A1" t="s">
        <v>1</v>
      </c>
      <c r="C1" s="1">
        <v>38242</v>
      </c>
      <c r="F1" s="12" t="s">
        <v>2</v>
      </c>
      <c r="G1" s="13">
        <v>0.18680555555555556</v>
      </c>
      <c r="H1" t="s">
        <v>4</v>
      </c>
    </row>
    <row r="2" spans="6:8" ht="12.75">
      <c r="F2" s="12" t="s">
        <v>3</v>
      </c>
      <c r="G2" s="14">
        <f>+G1/42.195</f>
        <v>0.004427196481942305</v>
      </c>
      <c r="H2" t="s">
        <v>5</v>
      </c>
    </row>
    <row r="3" ht="12.75">
      <c r="C3" s="2"/>
    </row>
    <row r="4" ht="12.75">
      <c r="H4" s="8" t="s">
        <v>6</v>
      </c>
    </row>
    <row r="5" spans="1:8" ht="12.75">
      <c r="A5" s="4" t="s">
        <v>0</v>
      </c>
      <c r="B5" s="4" t="s">
        <v>8</v>
      </c>
      <c r="C5" s="4" t="s">
        <v>9</v>
      </c>
      <c r="D5" s="170" t="s">
        <v>16</v>
      </c>
      <c r="E5" s="170"/>
      <c r="F5" s="170"/>
      <c r="G5" s="171"/>
      <c r="H5" s="9" t="s">
        <v>7</v>
      </c>
    </row>
    <row r="6" spans="1:8" ht="12.75">
      <c r="A6" s="4">
        <v>12</v>
      </c>
      <c r="B6" s="5">
        <f aca="true" t="shared" si="0" ref="B6:B15">+B7-7</f>
        <v>38159</v>
      </c>
      <c r="C6" s="5">
        <f aca="true" t="shared" si="1" ref="C6:C15">+C7-7</f>
        <v>38165</v>
      </c>
      <c r="D6" s="6"/>
      <c r="E6" s="6">
        <v>7</v>
      </c>
      <c r="F6" s="6">
        <v>10</v>
      </c>
      <c r="G6" s="7">
        <v>14</v>
      </c>
      <c r="H6" s="6">
        <f>SUM(D6:G6)</f>
        <v>31</v>
      </c>
    </row>
    <row r="7" spans="1:9" ht="12.75">
      <c r="A7" s="4">
        <v>11</v>
      </c>
      <c r="B7" s="5">
        <f t="shared" si="0"/>
        <v>38166</v>
      </c>
      <c r="C7" s="5">
        <f t="shared" si="1"/>
        <v>38172</v>
      </c>
      <c r="D7" s="6"/>
      <c r="E7" s="6">
        <v>7</v>
      </c>
      <c r="F7" s="6">
        <v>12</v>
      </c>
      <c r="G7" s="7">
        <v>18</v>
      </c>
      <c r="H7" s="6">
        <f aca="true" t="shared" si="2" ref="H7:H17">SUM(D7:G7)</f>
        <v>37</v>
      </c>
      <c r="I7" s="3" t="s">
        <v>23</v>
      </c>
    </row>
    <row r="8" spans="1:9" ht="12.75">
      <c r="A8" s="4">
        <v>10</v>
      </c>
      <c r="B8" s="5">
        <f t="shared" si="0"/>
        <v>38173</v>
      </c>
      <c r="C8" s="5">
        <f t="shared" si="1"/>
        <v>38179</v>
      </c>
      <c r="D8" s="6">
        <v>5</v>
      </c>
      <c r="E8" s="6">
        <v>9</v>
      </c>
      <c r="F8" s="6">
        <v>12</v>
      </c>
      <c r="G8" s="7">
        <v>15</v>
      </c>
      <c r="H8" s="6">
        <f t="shared" si="2"/>
        <v>41</v>
      </c>
      <c r="I8" s="3"/>
    </row>
    <row r="9" spans="1:9" ht="12.75">
      <c r="A9" s="4">
        <v>9</v>
      </c>
      <c r="B9" s="5">
        <f t="shared" si="0"/>
        <v>38180</v>
      </c>
      <c r="C9" s="5">
        <f t="shared" si="1"/>
        <v>38186</v>
      </c>
      <c r="D9" s="6"/>
      <c r="E9" s="6">
        <v>5</v>
      </c>
      <c r="F9" s="6">
        <v>10</v>
      </c>
      <c r="G9" s="7">
        <v>22</v>
      </c>
      <c r="H9" s="6">
        <f t="shared" si="2"/>
        <v>37</v>
      </c>
      <c r="I9" s="3" t="s">
        <v>23</v>
      </c>
    </row>
    <row r="10" spans="1:9" ht="12.75">
      <c r="A10" s="4">
        <v>8</v>
      </c>
      <c r="B10" s="5">
        <f t="shared" si="0"/>
        <v>38187</v>
      </c>
      <c r="C10" s="5">
        <f t="shared" si="1"/>
        <v>38193</v>
      </c>
      <c r="D10" s="6">
        <v>5</v>
      </c>
      <c r="E10" s="6">
        <v>9</v>
      </c>
      <c r="F10" s="6">
        <v>12</v>
      </c>
      <c r="G10" s="7">
        <v>17</v>
      </c>
      <c r="H10" s="6">
        <f t="shared" si="2"/>
        <v>43</v>
      </c>
      <c r="I10" s="3" t="s">
        <v>19</v>
      </c>
    </row>
    <row r="11" spans="1:9" ht="12.75">
      <c r="A11" s="4">
        <v>7</v>
      </c>
      <c r="B11" s="5">
        <f t="shared" si="0"/>
        <v>38194</v>
      </c>
      <c r="C11" s="5">
        <f t="shared" si="1"/>
        <v>38200</v>
      </c>
      <c r="D11" s="6"/>
      <c r="E11" s="6">
        <v>9</v>
      </c>
      <c r="F11" s="6">
        <v>12</v>
      </c>
      <c r="G11" s="7">
        <v>25</v>
      </c>
      <c r="H11" s="6">
        <f t="shared" si="2"/>
        <v>46</v>
      </c>
      <c r="I11" s="3" t="s">
        <v>23</v>
      </c>
    </row>
    <row r="12" spans="1:9" ht="12.75">
      <c r="A12" s="4">
        <v>6</v>
      </c>
      <c r="B12" s="5">
        <f t="shared" si="0"/>
        <v>38201</v>
      </c>
      <c r="C12" s="5">
        <f t="shared" si="1"/>
        <v>38207</v>
      </c>
      <c r="D12" s="6">
        <v>7</v>
      </c>
      <c r="E12" s="6">
        <v>9</v>
      </c>
      <c r="F12" s="6">
        <v>14</v>
      </c>
      <c r="G12" s="7">
        <v>18</v>
      </c>
      <c r="H12" s="6">
        <f t="shared" si="2"/>
        <v>48</v>
      </c>
      <c r="I12" s="3" t="s">
        <v>18</v>
      </c>
    </row>
    <row r="13" spans="1:9" ht="12.75">
      <c r="A13" s="4">
        <v>5</v>
      </c>
      <c r="B13" s="5">
        <f t="shared" si="0"/>
        <v>38208</v>
      </c>
      <c r="C13" s="5">
        <f t="shared" si="1"/>
        <v>38214</v>
      </c>
      <c r="D13" s="6"/>
      <c r="E13" s="6">
        <v>10</v>
      </c>
      <c r="F13" s="6">
        <v>14</v>
      </c>
      <c r="G13" s="7">
        <v>28</v>
      </c>
      <c r="H13" s="6">
        <f t="shared" si="2"/>
        <v>52</v>
      </c>
      <c r="I13" s="3" t="s">
        <v>23</v>
      </c>
    </row>
    <row r="14" spans="1:9" ht="12.75">
      <c r="A14" s="4">
        <v>4</v>
      </c>
      <c r="B14" s="5">
        <f t="shared" si="0"/>
        <v>38215</v>
      </c>
      <c r="C14" s="5">
        <f t="shared" si="1"/>
        <v>38221</v>
      </c>
      <c r="D14" s="6"/>
      <c r="E14" s="6">
        <v>5</v>
      </c>
      <c r="F14" s="6">
        <v>12</v>
      </c>
      <c r="G14" s="7">
        <v>23</v>
      </c>
      <c r="H14" s="6">
        <f t="shared" si="2"/>
        <v>40</v>
      </c>
      <c r="I14" s="3" t="s">
        <v>20</v>
      </c>
    </row>
    <row r="15" spans="1:9" ht="12.75">
      <c r="A15" s="4">
        <v>3</v>
      </c>
      <c r="B15" s="5">
        <f t="shared" si="0"/>
        <v>38222</v>
      </c>
      <c r="C15" s="5">
        <f t="shared" si="1"/>
        <v>38228</v>
      </c>
      <c r="D15" s="6">
        <v>7</v>
      </c>
      <c r="E15" s="6">
        <v>9</v>
      </c>
      <c r="F15" s="6">
        <v>10</v>
      </c>
      <c r="G15" s="7">
        <v>30</v>
      </c>
      <c r="H15" s="6">
        <f t="shared" si="2"/>
        <v>56</v>
      </c>
      <c r="I15" s="3" t="s">
        <v>23</v>
      </c>
    </row>
    <row r="16" spans="1:9" ht="12.75">
      <c r="A16" s="4">
        <v>2</v>
      </c>
      <c r="B16" s="5">
        <f>+B17-7</f>
        <v>38229</v>
      </c>
      <c r="C16" s="5">
        <f>+C17-7</f>
        <v>38235</v>
      </c>
      <c r="D16" s="6"/>
      <c r="E16" s="6">
        <v>10</v>
      </c>
      <c r="F16" s="6">
        <v>10</v>
      </c>
      <c r="G16" s="7">
        <v>15</v>
      </c>
      <c r="H16" s="6">
        <f t="shared" si="2"/>
        <v>35</v>
      </c>
      <c r="I16" s="3"/>
    </row>
    <row r="17" spans="1:8" ht="12.75">
      <c r="A17" s="4">
        <v>1</v>
      </c>
      <c r="B17" s="5">
        <f>+C17-6</f>
        <v>38236</v>
      </c>
      <c r="C17" s="5">
        <f>+C1</f>
        <v>38242</v>
      </c>
      <c r="D17" s="6"/>
      <c r="E17" s="6">
        <v>5</v>
      </c>
      <c r="F17" s="6">
        <v>8</v>
      </c>
      <c r="G17" s="7">
        <v>42.195</v>
      </c>
      <c r="H17" s="6">
        <f t="shared" si="2"/>
        <v>55.195</v>
      </c>
    </row>
    <row r="18" spans="7:8" ht="12.75">
      <c r="G18" s="11" t="s">
        <v>21</v>
      </c>
      <c r="H18" s="10">
        <f>SUM(H6:H17)</f>
        <v>521.195</v>
      </c>
    </row>
    <row r="19" spans="7:8" ht="12.75">
      <c r="G19" s="11" t="s">
        <v>22</v>
      </c>
      <c r="H19" s="10">
        <f>AVERAGE(H6:H17)</f>
        <v>43.43291666666667</v>
      </c>
    </row>
    <row r="20" ht="12.75">
      <c r="A20" t="s">
        <v>10</v>
      </c>
    </row>
    <row r="21" ht="12.75">
      <c r="A21" t="s">
        <v>11</v>
      </c>
    </row>
    <row r="22" ht="12.75">
      <c r="A22" t="s">
        <v>25</v>
      </c>
    </row>
    <row r="23" ht="12.75">
      <c r="A23" t="s">
        <v>14</v>
      </c>
    </row>
    <row r="24" ht="12.75">
      <c r="A24" t="s">
        <v>12</v>
      </c>
    </row>
    <row r="25" ht="12.75">
      <c r="A25" t="s">
        <v>13</v>
      </c>
    </row>
    <row r="26" ht="12.75">
      <c r="A26" t="s">
        <v>24</v>
      </c>
    </row>
    <row r="27" ht="12.75">
      <c r="A27" t="s">
        <v>15</v>
      </c>
    </row>
    <row r="28" ht="12.75">
      <c r="A28" t="s">
        <v>26</v>
      </c>
    </row>
  </sheetData>
  <mergeCells count="1">
    <mergeCell ref="D5:G5"/>
  </mergeCells>
  <printOptions/>
  <pageMargins left="0.75" right="0.75" top="1" bottom="1" header="0.4921259845" footer="0.4921259845"/>
  <pageSetup fitToHeight="1" fitToWidth="1" horizontalDpi="360" verticalDpi="36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3" width="6.140625" style="0" bestFit="1" customWidth="1"/>
    <col min="4" max="4" width="4.57421875" style="0" bestFit="1" customWidth="1"/>
    <col min="5" max="8" width="7.7109375" style="0" customWidth="1"/>
    <col min="10" max="10" width="32.00390625" style="0" bestFit="1" customWidth="1"/>
  </cols>
  <sheetData>
    <row r="1" ht="12.75">
      <c r="I1" s="8" t="s">
        <v>6</v>
      </c>
    </row>
    <row r="2" spans="1:9" ht="13.5" thickBot="1">
      <c r="A2" s="18" t="s">
        <v>0</v>
      </c>
      <c r="B2" s="18" t="s">
        <v>8</v>
      </c>
      <c r="C2" s="18" t="s">
        <v>9</v>
      </c>
      <c r="D2" s="18"/>
      <c r="E2" s="178" t="s">
        <v>16</v>
      </c>
      <c r="F2" s="178"/>
      <c r="G2" s="178"/>
      <c r="H2" s="179"/>
      <c r="I2" s="15" t="s">
        <v>7</v>
      </c>
    </row>
    <row r="3" spans="1:10" ht="19.5" customHeight="1">
      <c r="A3" s="180">
        <v>12</v>
      </c>
      <c r="B3" s="181">
        <f>+B5-7</f>
        <v>38159</v>
      </c>
      <c r="C3" s="182">
        <f>+C5-7</f>
        <v>38165</v>
      </c>
      <c r="D3" s="20" t="s">
        <v>27</v>
      </c>
      <c r="E3" s="19">
        <f>+'Trainingsplan 4-29'!D6</f>
        <v>0</v>
      </c>
      <c r="F3" s="16">
        <f>+'Trainingsplan 4-29'!E6</f>
        <v>7</v>
      </c>
      <c r="G3" s="16">
        <f>+'Trainingsplan 4-29'!F6</f>
        <v>10</v>
      </c>
      <c r="H3" s="16">
        <f>+'Trainingsplan 4-29'!G6</f>
        <v>14</v>
      </c>
      <c r="I3" s="17">
        <f>+'Trainingsplan 4-29'!H6</f>
        <v>31</v>
      </c>
      <c r="J3" s="23"/>
    </row>
    <row r="4" spans="1:10" ht="19.5" customHeight="1" thickBot="1">
      <c r="A4" s="172"/>
      <c r="B4" s="174"/>
      <c r="C4" s="176"/>
      <c r="D4" s="21" t="s">
        <v>28</v>
      </c>
      <c r="E4" s="142"/>
      <c r="F4" s="143"/>
      <c r="G4" s="143"/>
      <c r="H4" s="143"/>
      <c r="I4" s="144">
        <f>SUM(E4:H4)</f>
        <v>0</v>
      </c>
      <c r="J4" s="23"/>
    </row>
    <row r="5" spans="1:10" ht="19.5" customHeight="1">
      <c r="A5" s="172">
        <v>11</v>
      </c>
      <c r="B5" s="174">
        <f>+B7-7</f>
        <v>38166</v>
      </c>
      <c r="C5" s="176">
        <f>+C7-7</f>
        <v>38172</v>
      </c>
      <c r="D5" s="20" t="s">
        <v>27</v>
      </c>
      <c r="E5" s="16">
        <f>+'Trainingsplan 4-29'!D7</f>
        <v>0</v>
      </c>
      <c r="F5" s="16">
        <f>+'Trainingsplan 4-29'!E7</f>
        <v>7</v>
      </c>
      <c r="G5" s="16">
        <f>+'Trainingsplan 4-29'!F7</f>
        <v>12</v>
      </c>
      <c r="H5" s="16">
        <f>+'Trainingsplan 4-29'!G7</f>
        <v>18</v>
      </c>
      <c r="I5" s="17">
        <f>+'Trainingsplan 4-29'!H7</f>
        <v>37</v>
      </c>
      <c r="J5" s="24" t="s">
        <v>23</v>
      </c>
    </row>
    <row r="6" spans="1:10" ht="19.5" customHeight="1" thickBot="1">
      <c r="A6" s="172"/>
      <c r="B6" s="174"/>
      <c r="C6" s="176"/>
      <c r="D6" s="21" t="s">
        <v>28</v>
      </c>
      <c r="E6" s="142"/>
      <c r="F6" s="143"/>
      <c r="G6" s="143"/>
      <c r="H6" s="143"/>
      <c r="I6" s="144">
        <f>SUM(E6:H6)</f>
        <v>0</v>
      </c>
      <c r="J6" s="24"/>
    </row>
    <row r="7" spans="1:10" ht="19.5" customHeight="1">
      <c r="A7" s="172">
        <v>10</v>
      </c>
      <c r="B7" s="174">
        <f>+B9-7</f>
        <v>38173</v>
      </c>
      <c r="C7" s="176">
        <f>+C9-7</f>
        <v>38179</v>
      </c>
      <c r="D7" s="20" t="s">
        <v>27</v>
      </c>
      <c r="E7" s="16">
        <f>+'Trainingsplan 4-29'!D8</f>
        <v>5</v>
      </c>
      <c r="F7" s="16">
        <f>+'Trainingsplan 4-29'!E8</f>
        <v>9</v>
      </c>
      <c r="G7" s="16">
        <f>+'Trainingsplan 4-29'!F8</f>
        <v>12</v>
      </c>
      <c r="H7" s="16">
        <f>+'Trainingsplan 4-29'!G8</f>
        <v>15</v>
      </c>
      <c r="I7" s="17">
        <f>+'Trainingsplan 4-29'!H8</f>
        <v>41</v>
      </c>
      <c r="J7" s="24"/>
    </row>
    <row r="8" spans="1:10" ht="19.5" customHeight="1" thickBot="1">
      <c r="A8" s="172"/>
      <c r="B8" s="174"/>
      <c r="C8" s="176"/>
      <c r="D8" s="21" t="s">
        <v>28</v>
      </c>
      <c r="E8" s="142"/>
      <c r="F8" s="143"/>
      <c r="G8" s="143"/>
      <c r="H8" s="143"/>
      <c r="I8" s="144">
        <f>SUM(E8:H8)</f>
        <v>0</v>
      </c>
      <c r="J8" s="24"/>
    </row>
    <row r="9" spans="1:10" ht="19.5" customHeight="1">
      <c r="A9" s="172">
        <v>9</v>
      </c>
      <c r="B9" s="174">
        <f>+B11-7</f>
        <v>38180</v>
      </c>
      <c r="C9" s="176">
        <f>+C11-7</f>
        <v>38186</v>
      </c>
      <c r="D9" s="20" t="s">
        <v>27</v>
      </c>
      <c r="E9" s="16">
        <f>+'Trainingsplan 4-29'!D9</f>
        <v>0</v>
      </c>
      <c r="F9" s="16">
        <f>+'Trainingsplan 4-29'!E9</f>
        <v>5</v>
      </c>
      <c r="G9" s="16">
        <f>+'Trainingsplan 4-29'!F9</f>
        <v>10</v>
      </c>
      <c r="H9" s="16">
        <f>+'Trainingsplan 4-29'!G9</f>
        <v>22</v>
      </c>
      <c r="I9" s="17">
        <f>+'Trainingsplan 4-29'!H9</f>
        <v>37</v>
      </c>
      <c r="J9" s="24" t="s">
        <v>23</v>
      </c>
    </row>
    <row r="10" spans="1:10" ht="19.5" customHeight="1" thickBot="1">
      <c r="A10" s="172"/>
      <c r="B10" s="174"/>
      <c r="C10" s="176"/>
      <c r="D10" s="21" t="s">
        <v>28</v>
      </c>
      <c r="E10" s="142"/>
      <c r="F10" s="143"/>
      <c r="G10" s="143"/>
      <c r="H10" s="143"/>
      <c r="I10" s="144">
        <f>SUM(E10:H10)</f>
        <v>0</v>
      </c>
      <c r="J10" s="24"/>
    </row>
    <row r="11" spans="1:10" ht="19.5" customHeight="1">
      <c r="A11" s="172">
        <v>8</v>
      </c>
      <c r="B11" s="174">
        <f>+B13-7</f>
        <v>38187</v>
      </c>
      <c r="C11" s="176">
        <f>+C13-7</f>
        <v>38193</v>
      </c>
      <c r="D11" s="20" t="s">
        <v>27</v>
      </c>
      <c r="E11" s="16">
        <f>+'Trainingsplan 4-29'!D10</f>
        <v>5</v>
      </c>
      <c r="F11" s="16">
        <f>+'Trainingsplan 4-29'!E10</f>
        <v>9</v>
      </c>
      <c r="G11" s="16">
        <f>+'Trainingsplan 4-29'!F10</f>
        <v>12</v>
      </c>
      <c r="H11" s="16">
        <f>+'Trainingsplan 4-29'!G10</f>
        <v>17</v>
      </c>
      <c r="I11" s="17">
        <f>+'Trainingsplan 4-29'!H10</f>
        <v>43</v>
      </c>
      <c r="J11" s="24" t="s">
        <v>19</v>
      </c>
    </row>
    <row r="12" spans="1:10" ht="19.5" customHeight="1" thickBot="1">
      <c r="A12" s="172"/>
      <c r="B12" s="174"/>
      <c r="C12" s="176"/>
      <c r="D12" s="21" t="s">
        <v>28</v>
      </c>
      <c r="E12" s="142"/>
      <c r="F12" s="143"/>
      <c r="G12" s="143"/>
      <c r="H12" s="143"/>
      <c r="I12" s="144">
        <f>SUM(E12:H12)</f>
        <v>0</v>
      </c>
      <c r="J12" s="24"/>
    </row>
    <row r="13" spans="1:10" ht="19.5" customHeight="1">
      <c r="A13" s="172">
        <v>7</v>
      </c>
      <c r="B13" s="174">
        <f>+B15-7</f>
        <v>38194</v>
      </c>
      <c r="C13" s="176">
        <f>+C15-7</f>
        <v>38200</v>
      </c>
      <c r="D13" s="20" t="s">
        <v>27</v>
      </c>
      <c r="E13" s="16">
        <f>+'Trainingsplan 4-29'!D11</f>
        <v>0</v>
      </c>
      <c r="F13" s="16">
        <f>+'Trainingsplan 4-29'!E11</f>
        <v>9</v>
      </c>
      <c r="G13" s="16">
        <f>+'Trainingsplan 4-29'!F11</f>
        <v>12</v>
      </c>
      <c r="H13" s="16">
        <f>+'Trainingsplan 4-29'!G11</f>
        <v>25</v>
      </c>
      <c r="I13" s="17">
        <f>+'Trainingsplan 4-29'!H11</f>
        <v>46</v>
      </c>
      <c r="J13" s="24" t="s">
        <v>23</v>
      </c>
    </row>
    <row r="14" spans="1:10" ht="19.5" customHeight="1" thickBot="1">
      <c r="A14" s="172"/>
      <c r="B14" s="174"/>
      <c r="C14" s="176"/>
      <c r="D14" s="21" t="s">
        <v>28</v>
      </c>
      <c r="E14" s="142"/>
      <c r="F14" s="143"/>
      <c r="G14" s="143"/>
      <c r="H14" s="143"/>
      <c r="I14" s="144">
        <f>SUM(E14:H14)</f>
        <v>0</v>
      </c>
      <c r="J14" s="24"/>
    </row>
    <row r="15" spans="1:10" ht="19.5" customHeight="1">
      <c r="A15" s="172">
        <v>6</v>
      </c>
      <c r="B15" s="174">
        <f>+B17-7</f>
        <v>38201</v>
      </c>
      <c r="C15" s="176">
        <f>+C17-7</f>
        <v>38207</v>
      </c>
      <c r="D15" s="20" t="s">
        <v>27</v>
      </c>
      <c r="E15" s="16">
        <f>+'Trainingsplan 4-29'!D12</f>
        <v>7</v>
      </c>
      <c r="F15" s="16">
        <f>+'Trainingsplan 4-29'!E12</f>
        <v>9</v>
      </c>
      <c r="G15" s="16">
        <f>+'Trainingsplan 4-29'!F12</f>
        <v>14</v>
      </c>
      <c r="H15" s="16">
        <f>+'Trainingsplan 4-29'!G12</f>
        <v>18</v>
      </c>
      <c r="I15" s="17">
        <f>+'Trainingsplan 4-29'!H12</f>
        <v>48</v>
      </c>
      <c r="J15" s="24" t="s">
        <v>18</v>
      </c>
    </row>
    <row r="16" spans="1:10" ht="19.5" customHeight="1" thickBot="1">
      <c r="A16" s="172"/>
      <c r="B16" s="174"/>
      <c r="C16" s="176"/>
      <c r="D16" s="21" t="s">
        <v>28</v>
      </c>
      <c r="E16" s="142"/>
      <c r="F16" s="143"/>
      <c r="G16" s="143"/>
      <c r="H16" s="143"/>
      <c r="I16" s="144">
        <f>SUM(E16:H16)</f>
        <v>0</v>
      </c>
      <c r="J16" s="24"/>
    </row>
    <row r="17" spans="1:10" ht="19.5" customHeight="1">
      <c r="A17" s="172">
        <v>5</v>
      </c>
      <c r="B17" s="174">
        <f>+B19-7</f>
        <v>38208</v>
      </c>
      <c r="C17" s="176">
        <f>+C19-7</f>
        <v>38214</v>
      </c>
      <c r="D17" s="20" t="s">
        <v>27</v>
      </c>
      <c r="E17" s="16">
        <f>+'Trainingsplan 4-29'!D13</f>
        <v>0</v>
      </c>
      <c r="F17" s="16">
        <f>+'Trainingsplan 4-29'!E13</f>
        <v>10</v>
      </c>
      <c r="G17" s="16">
        <f>+'Trainingsplan 4-29'!F13</f>
        <v>14</v>
      </c>
      <c r="H17" s="16">
        <f>+'Trainingsplan 4-29'!G13</f>
        <v>28</v>
      </c>
      <c r="I17" s="17">
        <f>+'Trainingsplan 4-29'!H13</f>
        <v>52</v>
      </c>
      <c r="J17" s="24" t="s">
        <v>23</v>
      </c>
    </row>
    <row r="18" spans="1:10" ht="19.5" customHeight="1" thickBot="1">
      <c r="A18" s="172"/>
      <c r="B18" s="174"/>
      <c r="C18" s="176"/>
      <c r="D18" s="21" t="s">
        <v>28</v>
      </c>
      <c r="E18" s="142"/>
      <c r="F18" s="143"/>
      <c r="G18" s="143"/>
      <c r="H18" s="143"/>
      <c r="I18" s="144">
        <f>SUM(E18:H18)</f>
        <v>0</v>
      </c>
      <c r="J18" s="24"/>
    </row>
    <row r="19" spans="1:10" ht="19.5" customHeight="1">
      <c r="A19" s="172">
        <v>4</v>
      </c>
      <c r="B19" s="174">
        <f>+B21-7</f>
        <v>38215</v>
      </c>
      <c r="C19" s="176">
        <f>+C21-7</f>
        <v>38221</v>
      </c>
      <c r="D19" s="20" t="s">
        <v>27</v>
      </c>
      <c r="E19" s="16">
        <f>+'Trainingsplan 4-29'!D14</f>
        <v>0</v>
      </c>
      <c r="F19" s="16">
        <f>+'Trainingsplan 4-29'!E14</f>
        <v>5</v>
      </c>
      <c r="G19" s="16">
        <f>+'Trainingsplan 4-29'!F14</f>
        <v>12</v>
      </c>
      <c r="H19" s="16">
        <f>+'Trainingsplan 4-29'!G14</f>
        <v>23</v>
      </c>
      <c r="I19" s="17">
        <f>+'Trainingsplan 4-29'!H14</f>
        <v>40</v>
      </c>
      <c r="J19" s="24" t="s">
        <v>20</v>
      </c>
    </row>
    <row r="20" spans="1:10" ht="19.5" customHeight="1" thickBot="1">
      <c r="A20" s="172"/>
      <c r="B20" s="174"/>
      <c r="C20" s="176"/>
      <c r="D20" s="21" t="s">
        <v>28</v>
      </c>
      <c r="E20" s="142"/>
      <c r="F20" s="143"/>
      <c r="G20" s="143"/>
      <c r="H20" s="143"/>
      <c r="I20" s="144">
        <f>SUM(E20:H20)</f>
        <v>0</v>
      </c>
      <c r="J20" s="24"/>
    </row>
    <row r="21" spans="1:10" ht="19.5" customHeight="1">
      <c r="A21" s="172">
        <v>3</v>
      </c>
      <c r="B21" s="174">
        <f>+B23-7</f>
        <v>38222</v>
      </c>
      <c r="C21" s="176">
        <f>+C23-7</f>
        <v>38228</v>
      </c>
      <c r="D21" s="20" t="s">
        <v>27</v>
      </c>
      <c r="E21" s="16">
        <f>+'Trainingsplan 4-29'!D15</f>
        <v>7</v>
      </c>
      <c r="F21" s="16">
        <f>+'Trainingsplan 4-29'!E15</f>
        <v>9</v>
      </c>
      <c r="G21" s="16">
        <f>+'Trainingsplan 4-29'!F15</f>
        <v>10</v>
      </c>
      <c r="H21" s="16">
        <f>+'Trainingsplan 4-29'!G15</f>
        <v>30</v>
      </c>
      <c r="I21" s="17">
        <f>+'Trainingsplan 4-29'!H15</f>
        <v>56</v>
      </c>
      <c r="J21" s="24" t="s">
        <v>23</v>
      </c>
    </row>
    <row r="22" spans="1:10" ht="19.5" customHeight="1" thickBot="1">
      <c r="A22" s="172"/>
      <c r="B22" s="174"/>
      <c r="C22" s="176"/>
      <c r="D22" s="21" t="s">
        <v>28</v>
      </c>
      <c r="E22" s="142"/>
      <c r="F22" s="143"/>
      <c r="G22" s="143"/>
      <c r="H22" s="143"/>
      <c r="I22" s="144">
        <f>SUM(E22:H22)</f>
        <v>0</v>
      </c>
      <c r="J22" s="24"/>
    </row>
    <row r="23" spans="1:10" ht="19.5" customHeight="1">
      <c r="A23" s="172">
        <v>2</v>
      </c>
      <c r="B23" s="174">
        <f>+B25-7</f>
        <v>38229</v>
      </c>
      <c r="C23" s="176">
        <f>+C25-7</f>
        <v>38235</v>
      </c>
      <c r="D23" s="20" t="s">
        <v>27</v>
      </c>
      <c r="E23" s="16">
        <f>+'Trainingsplan 4-29'!D16</f>
        <v>0</v>
      </c>
      <c r="F23" s="16">
        <f>+'Trainingsplan 4-29'!E16</f>
        <v>10</v>
      </c>
      <c r="G23" s="16">
        <f>+'Trainingsplan 4-29'!F16</f>
        <v>10</v>
      </c>
      <c r="H23" s="16">
        <f>+'Trainingsplan 4-29'!G16</f>
        <v>15</v>
      </c>
      <c r="I23" s="17">
        <f>+'Trainingsplan 4-29'!H16</f>
        <v>35</v>
      </c>
      <c r="J23" s="24" t="s">
        <v>17</v>
      </c>
    </row>
    <row r="24" spans="1:10" ht="19.5" customHeight="1" thickBot="1">
      <c r="A24" s="172"/>
      <c r="B24" s="174"/>
      <c r="C24" s="176"/>
      <c r="D24" s="21" t="s">
        <v>28</v>
      </c>
      <c r="E24" s="142"/>
      <c r="F24" s="143"/>
      <c r="G24" s="143"/>
      <c r="H24" s="143"/>
      <c r="I24" s="144">
        <f>SUM(E24:H24)</f>
        <v>0</v>
      </c>
      <c r="J24" s="24"/>
    </row>
    <row r="25" spans="1:10" ht="19.5" customHeight="1">
      <c r="A25" s="172">
        <v>1</v>
      </c>
      <c r="B25" s="174">
        <f>+C25-6</f>
        <v>38236</v>
      </c>
      <c r="C25" s="176">
        <f>+'Trainingsplan 4-29'!C1</f>
        <v>38242</v>
      </c>
      <c r="D25" s="20" t="s">
        <v>27</v>
      </c>
      <c r="E25" s="16">
        <f>+'Trainingsplan 4-29'!D17</f>
        <v>0</v>
      </c>
      <c r="F25" s="16">
        <f>+'Trainingsplan 4-29'!E17</f>
        <v>5</v>
      </c>
      <c r="G25" s="16">
        <f>+'Trainingsplan 4-29'!F17</f>
        <v>8</v>
      </c>
      <c r="H25" s="16">
        <f>+'Trainingsplan 4-29'!G17</f>
        <v>42.195</v>
      </c>
      <c r="I25" s="17">
        <f>+'Trainingsplan 4-29'!H17</f>
        <v>55.195</v>
      </c>
      <c r="J25" s="23"/>
    </row>
    <row r="26" spans="1:10" ht="19.5" customHeight="1" thickBot="1">
      <c r="A26" s="173"/>
      <c r="B26" s="175"/>
      <c r="C26" s="177"/>
      <c r="D26" s="21" t="s">
        <v>28</v>
      </c>
      <c r="E26" s="142"/>
      <c r="F26" s="143"/>
      <c r="G26" s="143"/>
      <c r="H26" s="143"/>
      <c r="I26" s="144">
        <f>SUM(E26:H26)</f>
        <v>0</v>
      </c>
      <c r="J26" s="23"/>
    </row>
    <row r="27" spans="8:9" ht="12.75">
      <c r="H27" s="11" t="s">
        <v>29</v>
      </c>
      <c r="I27" s="10">
        <f>+I25+I23+I21+I19+I17+I15+I13+I11+I9+I7+I5+I3</f>
        <v>521.1949999999999</v>
      </c>
    </row>
    <row r="28" spans="8:9" ht="12.75">
      <c r="H28" s="11" t="s">
        <v>64</v>
      </c>
      <c r="I28" s="10">
        <f>+I26+I24+I22+I20+I18+I16+I14+I12+I10+I8+I6+I4</f>
        <v>0</v>
      </c>
    </row>
    <row r="29" spans="8:9" ht="12.75">
      <c r="H29" s="11" t="s">
        <v>30</v>
      </c>
      <c r="I29" s="141">
        <f>AVERAGE(I25,I23,I21,I19,I17,I15,I13,I11,I9,I7,I5,I3)</f>
        <v>43.432916666666664</v>
      </c>
    </row>
    <row r="30" spans="8:9" ht="12.75">
      <c r="H30" s="11" t="s">
        <v>65</v>
      </c>
      <c r="I30" s="10">
        <f>AVERAGE(I26,I24,I22,I20,I18,I16,I14,I12,I10,I8,I6,I4)</f>
        <v>0</v>
      </c>
    </row>
    <row r="31" ht="12.75">
      <c r="A31" s="22" t="s">
        <v>10</v>
      </c>
    </row>
    <row r="32" ht="12.75">
      <c r="A32" t="str">
        <f>+'Trainingsplan 4-29'!A21</f>
        <v>Vor und nach langen Läufen Ruhetage einhalten.</v>
      </c>
    </row>
    <row r="33" ht="12.75">
      <c r="A33" t="str">
        <f>+'Trainingsplan 4-29'!A22</f>
        <v>In den letzten 4 Wochen mindestens 50% des Trainingsumfangs auf Asphalt.</v>
      </c>
    </row>
    <row r="34" ht="12.75">
      <c r="A34" t="str">
        <f>+'Trainingsplan 4-29'!A23</f>
        <v>Gymnastik- bzw. Kraft-Übungen zum Ausgleich beibehalten.</v>
      </c>
    </row>
    <row r="35" ht="12.75">
      <c r="A35" t="str">
        <f>+'Trainingsplan 4-29'!A24</f>
        <v>Dehnübungen nach den Läufen.</v>
      </c>
    </row>
    <row r="36" ht="12.75">
      <c r="A36" t="str">
        <f>+'Trainingsplan 4-29'!A25</f>
        <v>Nicht sklavisch an den Plan halten, aber das Gesamtpensum erfüllen.</v>
      </c>
    </row>
    <row r="37" ht="12.75">
      <c r="A37" t="str">
        <f>+'Trainingsplan 4-29'!A26</f>
        <v>Versäumte Einheiten nicht mit Gewalt nachholen.</v>
      </c>
    </row>
    <row r="38" ht="12.75">
      <c r="A38" t="str">
        <f>+'Trainingsplan 4-29'!A27</f>
        <v>Auf langen Läufen trinken und evtl. essen üben, Gehpausen sind erlaubt.</v>
      </c>
    </row>
    <row r="39" ht="12.75">
      <c r="A39" t="str">
        <f>+'Trainingsplan 4-29'!A28</f>
        <v>Durch verschiedene Laufstrecken Abwechslung ins Training bringen.</v>
      </c>
    </row>
    <row r="40" ht="12.75">
      <c r="A40">
        <f>+'Trainingsplan 4-29'!A29</f>
        <v>0</v>
      </c>
    </row>
    <row r="41" ht="12.75">
      <c r="A41">
        <f>+'Trainingsplan 4-29'!A30</f>
        <v>0</v>
      </c>
    </row>
  </sheetData>
  <mergeCells count="37">
    <mergeCell ref="E2:H2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12.57421875" defaultRowHeight="12.75" outlineLevelRow="1"/>
  <cols>
    <col min="9" max="9" width="3.7109375" style="0" customWidth="1"/>
    <col min="10" max="10" width="9.8515625" style="0" customWidth="1"/>
    <col min="12" max="12" width="5.7109375" style="0" customWidth="1"/>
  </cols>
  <sheetData>
    <row r="1" spans="1:10" ht="15.75">
      <c r="A1" s="51" t="s">
        <v>42</v>
      </c>
      <c r="E1" s="52" t="s">
        <v>35</v>
      </c>
      <c r="F1" s="53">
        <f>F2/1.609</f>
        <v>26.22436295835923</v>
      </c>
      <c r="G1" s="54"/>
      <c r="H1" s="55"/>
      <c r="J1" s="56" t="s">
        <v>43</v>
      </c>
    </row>
    <row r="2" spans="5:10" ht="12.75">
      <c r="E2" s="57" t="s">
        <v>36</v>
      </c>
      <c r="F2" s="58">
        <v>42.195</v>
      </c>
      <c r="G2" s="59"/>
      <c r="H2" s="60"/>
      <c r="J2" s="61" t="s">
        <v>44</v>
      </c>
    </row>
    <row r="3" ht="16.5" thickBot="1">
      <c r="J3" s="62">
        <v>0.4375</v>
      </c>
    </row>
    <row r="4" spans="1:10" ht="13.5" hidden="1" thickBot="1">
      <c r="A4" t="s">
        <v>37</v>
      </c>
      <c r="B4">
        <f>+B5*60+B6</f>
        <v>225</v>
      </c>
      <c r="C4">
        <f aca="true" t="shared" si="0" ref="C4:J4">+C5*60+C6</f>
        <v>240</v>
      </c>
      <c r="D4">
        <f t="shared" si="0"/>
        <v>255</v>
      </c>
      <c r="E4" s="63">
        <f t="shared" si="0"/>
        <v>269</v>
      </c>
      <c r="F4">
        <f t="shared" si="0"/>
        <v>285</v>
      </c>
      <c r="G4">
        <f t="shared" si="0"/>
        <v>300</v>
      </c>
      <c r="H4">
        <f t="shared" si="0"/>
        <v>315</v>
      </c>
      <c r="J4">
        <f t="shared" si="0"/>
        <v>269</v>
      </c>
    </row>
    <row r="5" spans="1:10" ht="15.75">
      <c r="A5" t="s">
        <v>4</v>
      </c>
      <c r="B5" s="64">
        <v>3</v>
      </c>
      <c r="C5" s="64">
        <v>4</v>
      </c>
      <c r="D5" s="64">
        <v>4</v>
      </c>
      <c r="E5" s="65">
        <v>4</v>
      </c>
      <c r="F5" s="64">
        <v>4</v>
      </c>
      <c r="G5" s="64">
        <v>5</v>
      </c>
      <c r="H5" s="64">
        <v>5</v>
      </c>
      <c r="J5" s="66">
        <f>+E5</f>
        <v>4</v>
      </c>
    </row>
    <row r="6" spans="1:10" ht="15.75">
      <c r="A6" t="s">
        <v>41</v>
      </c>
      <c r="B6" s="111">
        <v>45</v>
      </c>
      <c r="C6" s="111">
        <v>0</v>
      </c>
      <c r="D6" s="111">
        <v>15</v>
      </c>
      <c r="E6" s="112">
        <v>29</v>
      </c>
      <c r="F6" s="111">
        <v>45</v>
      </c>
      <c r="G6" s="111">
        <v>0</v>
      </c>
      <c r="H6" s="111">
        <v>15</v>
      </c>
      <c r="I6" s="113"/>
      <c r="J6" s="114">
        <f>+E6</f>
        <v>29</v>
      </c>
    </row>
    <row r="7" spans="2:10" ht="8.25" customHeight="1">
      <c r="B7" s="64"/>
      <c r="C7" s="64"/>
      <c r="D7" s="64"/>
      <c r="E7" s="67"/>
      <c r="F7" s="64"/>
      <c r="G7" s="64"/>
      <c r="H7" s="64"/>
      <c r="J7" s="66"/>
    </row>
    <row r="8" spans="1:10" ht="12.75">
      <c r="A8" s="68" t="s">
        <v>38</v>
      </c>
      <c r="B8" s="69"/>
      <c r="C8" s="69"/>
      <c r="D8" s="69"/>
      <c r="E8" s="70"/>
      <c r="F8" s="69"/>
      <c r="G8" s="69"/>
      <c r="H8" s="71"/>
      <c r="J8" s="72"/>
    </row>
    <row r="9" spans="1:12" ht="12.75">
      <c r="A9" s="73">
        <v>1</v>
      </c>
      <c r="B9" s="74">
        <f aca="true" t="shared" si="1" ref="B9:H9">B4/$A$50/24/60</f>
        <v>0.0037030453845242326</v>
      </c>
      <c r="C9" s="74">
        <f t="shared" si="1"/>
        <v>0.003949915076825848</v>
      </c>
      <c r="D9" s="75">
        <f t="shared" si="1"/>
        <v>0.004196784769127464</v>
      </c>
      <c r="E9" s="76">
        <f t="shared" si="1"/>
        <v>0.004427196481942305</v>
      </c>
      <c r="F9" s="74">
        <f t="shared" si="1"/>
        <v>0.004690524153730695</v>
      </c>
      <c r="G9" s="77">
        <f t="shared" si="1"/>
        <v>0.00493739384603231</v>
      </c>
      <c r="H9" s="74">
        <f t="shared" si="1"/>
        <v>0.005184263538333926</v>
      </c>
      <c r="J9" s="78">
        <f>($J$4/$A$50/24/60)*A9+$J$3</f>
        <v>0.4419271964819423</v>
      </c>
      <c r="K9" s="75"/>
      <c r="L9" s="79"/>
    </row>
    <row r="10" spans="1:12" ht="12.75" hidden="1" outlineLevel="1">
      <c r="A10" s="73">
        <v>2</v>
      </c>
      <c r="B10" s="74">
        <f>+A10*$B$9</f>
        <v>0.007406090769048465</v>
      </c>
      <c r="C10" s="74">
        <f>+A10*$C$9</f>
        <v>0.007899830153651696</v>
      </c>
      <c r="D10" s="75">
        <f>+A10*$D$9</f>
        <v>0.008393569538254929</v>
      </c>
      <c r="E10" s="76">
        <f aca="true" t="shared" si="2" ref="E10:E17">+A10*$E$9</f>
        <v>0.00885439296388461</v>
      </c>
      <c r="F10" s="74">
        <f>+A10*$F$9</f>
        <v>0.00938104830746139</v>
      </c>
      <c r="G10" s="77">
        <f>+A10*$G$9</f>
        <v>0.00987478769206462</v>
      </c>
      <c r="H10" s="74">
        <f>+A10*$H$9</f>
        <v>0.010368527076667852</v>
      </c>
      <c r="J10" s="78">
        <f>($J$4/$A$50/24/60)*A10+$J$3</f>
        <v>0.4463543929638846</v>
      </c>
      <c r="K10" s="75"/>
      <c r="L10" s="79"/>
    </row>
    <row r="11" spans="1:12" ht="12.75" hidden="1" outlineLevel="1">
      <c r="A11" s="73">
        <v>3</v>
      </c>
      <c r="B11" s="74">
        <f aca="true" t="shared" si="3" ref="B11:B27">+A11*$B$9</f>
        <v>0.011109136153572698</v>
      </c>
      <c r="C11" s="74">
        <f aca="true" t="shared" si="4" ref="C11:C27">+A11*$C$9</f>
        <v>0.011849745230477543</v>
      </c>
      <c r="D11" s="75">
        <f aca="true" t="shared" si="5" ref="D11:D27">+A11*$D$9</f>
        <v>0.012590354307382392</v>
      </c>
      <c r="E11" s="76">
        <f t="shared" si="2"/>
        <v>0.013281589445826915</v>
      </c>
      <c r="F11" s="74">
        <f aca="true" t="shared" si="6" ref="F11:F27">+A11*$F$9</f>
        <v>0.014071572461192084</v>
      </c>
      <c r="G11" s="77">
        <f aca="true" t="shared" si="7" ref="G11:G27">+A11*$G$9</f>
        <v>0.01481218153809693</v>
      </c>
      <c r="H11" s="74">
        <f aca="true" t="shared" si="8" ref="H11:H27">+A11*$H$9</f>
        <v>0.015552790615001777</v>
      </c>
      <c r="J11" s="78">
        <f aca="true" t="shared" si="9" ref="J11:J49">($J$4/$A$50/24/60)*A11+$J$3</f>
        <v>0.4507815894458269</v>
      </c>
      <c r="K11" s="75"/>
      <c r="L11" s="79"/>
    </row>
    <row r="12" spans="1:12" ht="12.75" hidden="1" outlineLevel="1">
      <c r="A12" s="73">
        <v>4</v>
      </c>
      <c r="B12" s="74">
        <f t="shared" si="3"/>
        <v>0.01481218153809693</v>
      </c>
      <c r="C12" s="74">
        <f t="shared" si="4"/>
        <v>0.01579966030730339</v>
      </c>
      <c r="D12" s="75">
        <f t="shared" si="5"/>
        <v>0.016787139076509857</v>
      </c>
      <c r="E12" s="76">
        <f t="shared" si="2"/>
        <v>0.01770878592776922</v>
      </c>
      <c r="F12" s="74">
        <f t="shared" si="6"/>
        <v>0.01876209661492278</v>
      </c>
      <c r="G12" s="77">
        <f t="shared" si="7"/>
        <v>0.01974957538412924</v>
      </c>
      <c r="H12" s="74">
        <f t="shared" si="8"/>
        <v>0.020737054153335703</v>
      </c>
      <c r="J12" s="78">
        <f t="shared" si="9"/>
        <v>0.4552087859277692</v>
      </c>
      <c r="K12" s="75"/>
      <c r="L12" s="79"/>
    </row>
    <row r="13" spans="1:12" ht="12.75" collapsed="1">
      <c r="A13" s="73">
        <v>5</v>
      </c>
      <c r="B13" s="74">
        <f t="shared" si="3"/>
        <v>0.018515226922621163</v>
      </c>
      <c r="C13" s="74">
        <f t="shared" si="4"/>
        <v>0.01974957538412924</v>
      </c>
      <c r="D13" s="75">
        <f t="shared" si="5"/>
        <v>0.020983923845637322</v>
      </c>
      <c r="E13" s="76">
        <f t="shared" si="2"/>
        <v>0.022135982409711527</v>
      </c>
      <c r="F13" s="74">
        <f t="shared" si="6"/>
        <v>0.023452620768653475</v>
      </c>
      <c r="G13" s="77">
        <f t="shared" si="7"/>
        <v>0.024686969230161553</v>
      </c>
      <c r="H13" s="74">
        <f t="shared" si="8"/>
        <v>0.02592131769166963</v>
      </c>
      <c r="J13" s="78">
        <f t="shared" si="9"/>
        <v>0.45963598240971154</v>
      </c>
      <c r="L13" s="79"/>
    </row>
    <row r="14" spans="1:12" ht="12.75" hidden="1" outlineLevel="1">
      <c r="A14" s="73">
        <v>6</v>
      </c>
      <c r="B14" s="74">
        <f t="shared" si="3"/>
        <v>0.022218272307145397</v>
      </c>
      <c r="C14" s="74">
        <f t="shared" si="4"/>
        <v>0.023699490460955087</v>
      </c>
      <c r="D14" s="75">
        <f t="shared" si="5"/>
        <v>0.025180708614764784</v>
      </c>
      <c r="E14" s="76">
        <f t="shared" si="2"/>
        <v>0.02656317889165383</v>
      </c>
      <c r="F14" s="74">
        <f t="shared" si="6"/>
        <v>0.028143144922384167</v>
      </c>
      <c r="G14" s="77">
        <f t="shared" si="7"/>
        <v>0.02962436307619386</v>
      </c>
      <c r="H14" s="74">
        <f t="shared" si="8"/>
        <v>0.031105581230003555</v>
      </c>
      <c r="J14" s="78">
        <f t="shared" si="9"/>
        <v>0.4640631788916538</v>
      </c>
      <c r="L14" s="79"/>
    </row>
    <row r="15" spans="1:12" ht="12.75" hidden="1" outlineLevel="1">
      <c r="A15" s="73">
        <v>7</v>
      </c>
      <c r="B15" s="74">
        <f t="shared" si="3"/>
        <v>0.025921317691669627</v>
      </c>
      <c r="C15" s="74">
        <f t="shared" si="4"/>
        <v>0.027649405537780933</v>
      </c>
      <c r="D15" s="75">
        <f t="shared" si="5"/>
        <v>0.02937749338389225</v>
      </c>
      <c r="E15" s="76">
        <f t="shared" si="2"/>
        <v>0.030990375373596134</v>
      </c>
      <c r="F15" s="74">
        <f t="shared" si="6"/>
        <v>0.03283366907611486</v>
      </c>
      <c r="G15" s="77">
        <f t="shared" si="7"/>
        <v>0.03456175692222617</v>
      </c>
      <c r="H15" s="74">
        <f t="shared" si="8"/>
        <v>0.03628984476833748</v>
      </c>
      <c r="J15" s="78">
        <f t="shared" si="9"/>
        <v>0.4684903753735961</v>
      </c>
      <c r="L15" s="79"/>
    </row>
    <row r="16" spans="1:12" ht="12.75" hidden="1" outlineLevel="1">
      <c r="A16" s="73">
        <v>8</v>
      </c>
      <c r="B16" s="74">
        <f t="shared" si="3"/>
        <v>0.02962436307619386</v>
      </c>
      <c r="C16" s="74">
        <f t="shared" si="4"/>
        <v>0.03159932061460678</v>
      </c>
      <c r="D16" s="75">
        <f t="shared" si="5"/>
        <v>0.033574278153019714</v>
      </c>
      <c r="E16" s="76">
        <f t="shared" si="2"/>
        <v>0.03541757185553844</v>
      </c>
      <c r="F16" s="74">
        <f t="shared" si="6"/>
        <v>0.03752419322984556</v>
      </c>
      <c r="G16" s="77">
        <f t="shared" si="7"/>
        <v>0.03949915076825848</v>
      </c>
      <c r="H16" s="74">
        <f t="shared" si="8"/>
        <v>0.041474108306671406</v>
      </c>
      <c r="J16" s="78">
        <f t="shared" si="9"/>
        <v>0.47291757185553845</v>
      </c>
      <c r="L16" s="79"/>
    </row>
    <row r="17" spans="1:12" ht="12.75" hidden="1" outlineLevel="1">
      <c r="A17" s="73">
        <v>9</v>
      </c>
      <c r="B17" s="74">
        <f t="shared" si="3"/>
        <v>0.03332740846071809</v>
      </c>
      <c r="C17" s="74">
        <f t="shared" si="4"/>
        <v>0.03554923569143263</v>
      </c>
      <c r="D17" s="75">
        <f t="shared" si="5"/>
        <v>0.03777106292214718</v>
      </c>
      <c r="E17" s="76">
        <f t="shared" si="2"/>
        <v>0.03984476833748075</v>
      </c>
      <c r="F17" s="74">
        <f t="shared" si="6"/>
        <v>0.04221471738357625</v>
      </c>
      <c r="G17" s="77">
        <f t="shared" si="7"/>
        <v>0.04443654461429079</v>
      </c>
      <c r="H17" s="74">
        <f t="shared" si="8"/>
        <v>0.046658371845005334</v>
      </c>
      <c r="J17" s="78">
        <f t="shared" si="9"/>
        <v>0.47734476833748074</v>
      </c>
      <c r="L17" s="79"/>
    </row>
    <row r="18" spans="1:12" ht="12.75" collapsed="1">
      <c r="A18" s="73">
        <v>10</v>
      </c>
      <c r="B18" s="74">
        <f t="shared" si="3"/>
        <v>0.037030453845242325</v>
      </c>
      <c r="C18" s="74">
        <f t="shared" si="4"/>
        <v>0.03949915076825848</v>
      </c>
      <c r="D18" s="75">
        <f t="shared" si="5"/>
        <v>0.041967847691274644</v>
      </c>
      <c r="E18" s="76">
        <f>E9*$A$18</f>
        <v>0.044271964819423054</v>
      </c>
      <c r="F18" s="74">
        <f t="shared" si="6"/>
        <v>0.04690524153730695</v>
      </c>
      <c r="G18" s="77">
        <f t="shared" si="7"/>
        <v>0.049373938460323105</v>
      </c>
      <c r="H18" s="74">
        <f t="shared" si="8"/>
        <v>0.05184263538333926</v>
      </c>
      <c r="J18" s="78">
        <f t="shared" si="9"/>
        <v>0.4817719648194231</v>
      </c>
      <c r="L18" s="79"/>
    </row>
    <row r="19" spans="1:12" ht="12.75" hidden="1" outlineLevel="1">
      <c r="A19" s="73">
        <v>11</v>
      </c>
      <c r="B19" s="74">
        <f t="shared" si="3"/>
        <v>0.04073349922976656</v>
      </c>
      <c r="C19" s="74">
        <f t="shared" si="4"/>
        <v>0.043449065845084324</v>
      </c>
      <c r="D19" s="75">
        <f t="shared" si="5"/>
        <v>0.04616463246040211</v>
      </c>
      <c r="E19" s="76">
        <f>+A19*$E$9</f>
        <v>0.048699161301365354</v>
      </c>
      <c r="F19" s="74">
        <f t="shared" si="6"/>
        <v>0.05159576569103764</v>
      </c>
      <c r="G19" s="77">
        <f t="shared" si="7"/>
        <v>0.05431133230635541</v>
      </c>
      <c r="H19" s="74">
        <f t="shared" si="8"/>
        <v>0.05702689892167318</v>
      </c>
      <c r="J19" s="78">
        <f t="shared" si="9"/>
        <v>0.48619916130136537</v>
      </c>
      <c r="L19" s="79"/>
    </row>
    <row r="20" spans="1:12" ht="12.75" hidden="1" outlineLevel="1">
      <c r="A20" s="73">
        <v>12</v>
      </c>
      <c r="B20" s="74">
        <f t="shared" si="3"/>
        <v>0.04443654461429079</v>
      </c>
      <c r="C20" s="74">
        <f t="shared" si="4"/>
        <v>0.047398980921910173</v>
      </c>
      <c r="D20" s="75">
        <f t="shared" si="5"/>
        <v>0.05036141722952957</v>
      </c>
      <c r="E20" s="76">
        <f>+A20*$E$9</f>
        <v>0.05312635778330766</v>
      </c>
      <c r="F20" s="74">
        <f t="shared" si="6"/>
        <v>0.056286289844768335</v>
      </c>
      <c r="G20" s="77">
        <f t="shared" si="7"/>
        <v>0.05924872615238772</v>
      </c>
      <c r="H20" s="74">
        <f t="shared" si="8"/>
        <v>0.06221116246000711</v>
      </c>
      <c r="J20" s="78">
        <f t="shared" si="9"/>
        <v>0.49062635778330765</v>
      </c>
      <c r="L20" s="79"/>
    </row>
    <row r="21" spans="1:12" ht="12.75" hidden="1" outlineLevel="1">
      <c r="A21" s="73">
        <v>13</v>
      </c>
      <c r="B21" s="74">
        <f t="shared" si="3"/>
        <v>0.04813958999881503</v>
      </c>
      <c r="C21" s="74">
        <f t="shared" si="4"/>
        <v>0.05134889599873602</v>
      </c>
      <c r="D21" s="75">
        <f t="shared" si="5"/>
        <v>0.05455820199865703</v>
      </c>
      <c r="E21" s="76">
        <f>+A21*$E$9</f>
        <v>0.05755355426524997</v>
      </c>
      <c r="F21" s="74">
        <f t="shared" si="6"/>
        <v>0.06097681399849903</v>
      </c>
      <c r="G21" s="77">
        <f t="shared" si="7"/>
        <v>0.06418611999842003</v>
      </c>
      <c r="H21" s="74">
        <f t="shared" si="8"/>
        <v>0.06739542599834103</v>
      </c>
      <c r="J21" s="78">
        <f t="shared" si="9"/>
        <v>0.49505355426525</v>
      </c>
      <c r="L21" s="79"/>
    </row>
    <row r="22" spans="1:12" ht="12.75" hidden="1" outlineLevel="1">
      <c r="A22" s="73">
        <v>14</v>
      </c>
      <c r="B22" s="74">
        <f t="shared" si="3"/>
        <v>0.051842635383339254</v>
      </c>
      <c r="C22" s="74">
        <f t="shared" si="4"/>
        <v>0.055298811075561866</v>
      </c>
      <c r="D22" s="75">
        <f t="shared" si="5"/>
        <v>0.0587549867677845</v>
      </c>
      <c r="E22" s="76">
        <f>+A22*$E$9</f>
        <v>0.06198075074719227</v>
      </c>
      <c r="F22" s="74">
        <f t="shared" si="6"/>
        <v>0.06566733815222972</v>
      </c>
      <c r="G22" s="77">
        <f t="shared" si="7"/>
        <v>0.06912351384445234</v>
      </c>
      <c r="H22" s="74">
        <f t="shared" si="8"/>
        <v>0.07257968953667496</v>
      </c>
      <c r="J22" s="78">
        <f t="shared" si="9"/>
        <v>0.4994807507471923</v>
      </c>
      <c r="L22" s="79"/>
    </row>
    <row r="23" spans="1:12" ht="12.75" collapsed="1">
      <c r="A23" s="73">
        <v>15</v>
      </c>
      <c r="B23" s="74">
        <f t="shared" si="3"/>
        <v>0.05554568076786349</v>
      </c>
      <c r="C23" s="74">
        <f t="shared" si="4"/>
        <v>0.059248726152387715</v>
      </c>
      <c r="D23" s="75">
        <f t="shared" si="5"/>
        <v>0.06295177153691196</v>
      </c>
      <c r="E23" s="76">
        <f>E9*$A$23</f>
        <v>0.06640794722913458</v>
      </c>
      <c r="F23" s="74">
        <f t="shared" si="6"/>
        <v>0.07035786230596042</v>
      </c>
      <c r="G23" s="77">
        <f t="shared" si="7"/>
        <v>0.07406090769048465</v>
      </c>
      <c r="H23" s="74">
        <f t="shared" si="8"/>
        <v>0.07776395307500888</v>
      </c>
      <c r="J23" s="78">
        <f t="shared" si="9"/>
        <v>0.5039079472291346</v>
      </c>
      <c r="L23" s="79"/>
    </row>
    <row r="24" spans="1:12" ht="12.75" hidden="1" outlineLevel="1">
      <c r="A24" s="73">
        <v>16</v>
      </c>
      <c r="B24" s="74">
        <f t="shared" si="3"/>
        <v>0.05924872615238772</v>
      </c>
      <c r="C24" s="74">
        <f t="shared" si="4"/>
        <v>0.06319864122921356</v>
      </c>
      <c r="D24" s="75">
        <f t="shared" si="5"/>
        <v>0.06714855630603943</v>
      </c>
      <c r="E24" s="76">
        <f>+A24*$E$9</f>
        <v>0.07083514371107688</v>
      </c>
      <c r="F24" s="74">
        <f t="shared" si="6"/>
        <v>0.07504838645969111</v>
      </c>
      <c r="G24" s="77">
        <f t="shared" si="7"/>
        <v>0.07899830153651696</v>
      </c>
      <c r="H24" s="74">
        <f t="shared" si="8"/>
        <v>0.08294821661334281</v>
      </c>
      <c r="J24" s="78">
        <f t="shared" si="9"/>
        <v>0.5083351437110769</v>
      </c>
      <c r="L24" s="79"/>
    </row>
    <row r="25" spans="1:12" ht="12.75" hidden="1" outlineLevel="1">
      <c r="A25" s="73">
        <v>17</v>
      </c>
      <c r="B25" s="74">
        <f t="shared" si="3"/>
        <v>0.06295177153691195</v>
      </c>
      <c r="C25" s="74">
        <f t="shared" si="4"/>
        <v>0.06714855630603941</v>
      </c>
      <c r="D25" s="75">
        <f t="shared" si="5"/>
        <v>0.0713453410751669</v>
      </c>
      <c r="E25" s="76">
        <f>+A25*$E$9</f>
        <v>0.07526234019301918</v>
      </c>
      <c r="F25" s="74">
        <f t="shared" si="6"/>
        <v>0.07973891061342181</v>
      </c>
      <c r="G25" s="77">
        <f t="shared" si="7"/>
        <v>0.08393569538254927</v>
      </c>
      <c r="H25" s="74">
        <f t="shared" si="8"/>
        <v>0.08813248015167674</v>
      </c>
      <c r="J25" s="78">
        <f t="shared" si="9"/>
        <v>0.5127623401930191</v>
      </c>
      <c r="L25" s="79"/>
    </row>
    <row r="26" spans="1:12" ht="12.75" hidden="1" outlineLevel="1">
      <c r="A26" s="73">
        <v>18</v>
      </c>
      <c r="B26" s="74">
        <f t="shared" si="3"/>
        <v>0.06665481692143618</v>
      </c>
      <c r="C26" s="74">
        <f t="shared" si="4"/>
        <v>0.07109847138286526</v>
      </c>
      <c r="D26" s="75">
        <f t="shared" si="5"/>
        <v>0.07554212584429436</v>
      </c>
      <c r="E26" s="76">
        <f>+A26*$E$9</f>
        <v>0.0796895366749615</v>
      </c>
      <c r="F26" s="74">
        <f t="shared" si="6"/>
        <v>0.0844294347671525</v>
      </c>
      <c r="G26" s="77">
        <f t="shared" si="7"/>
        <v>0.08887308922858159</v>
      </c>
      <c r="H26" s="74">
        <f t="shared" si="8"/>
        <v>0.09331674369001067</v>
      </c>
      <c r="J26" s="78">
        <f t="shared" si="9"/>
        <v>0.5171895366749615</v>
      </c>
      <c r="L26" s="79"/>
    </row>
    <row r="27" spans="1:12" ht="12.75" hidden="1" outlineLevel="1">
      <c r="A27" s="73">
        <v>19</v>
      </c>
      <c r="B27" s="74">
        <f t="shared" si="3"/>
        <v>0.07035786230596042</v>
      </c>
      <c r="C27" s="74">
        <f t="shared" si="4"/>
        <v>0.07504838645969111</v>
      </c>
      <c r="D27" s="75">
        <f t="shared" si="5"/>
        <v>0.07973891061342182</v>
      </c>
      <c r="E27" s="76">
        <f>+A27*$E$9</f>
        <v>0.0841167331569038</v>
      </c>
      <c r="F27" s="74">
        <f t="shared" si="6"/>
        <v>0.0891199589208832</v>
      </c>
      <c r="G27" s="77">
        <f t="shared" si="7"/>
        <v>0.0938104830746139</v>
      </c>
      <c r="H27" s="74">
        <f t="shared" si="8"/>
        <v>0.0985010072283446</v>
      </c>
      <c r="J27" s="78">
        <f t="shared" si="9"/>
        <v>0.5216167331569038</v>
      </c>
      <c r="L27" s="79"/>
    </row>
    <row r="28" spans="1:12" ht="12.75" collapsed="1">
      <c r="A28" s="73">
        <v>20</v>
      </c>
      <c r="B28" s="74">
        <f aca="true" t="shared" si="10" ref="B28:H28">B9*$A$28</f>
        <v>0.07406090769048465</v>
      </c>
      <c r="C28" s="74">
        <f t="shared" si="10"/>
        <v>0.07899830153651696</v>
      </c>
      <c r="D28" s="75">
        <f t="shared" si="10"/>
        <v>0.08393569538254929</v>
      </c>
      <c r="E28" s="76">
        <f t="shared" si="10"/>
        <v>0.08854392963884611</v>
      </c>
      <c r="F28" s="74">
        <f t="shared" si="10"/>
        <v>0.0938104830746139</v>
      </c>
      <c r="G28" s="77">
        <f t="shared" si="10"/>
        <v>0.09874787692064621</v>
      </c>
      <c r="H28" s="74">
        <f t="shared" si="10"/>
        <v>0.10368527076667852</v>
      </c>
      <c r="J28" s="78">
        <f t="shared" si="9"/>
        <v>0.5260439296388462</v>
      </c>
      <c r="L28" s="79"/>
    </row>
    <row r="29" spans="1:12" ht="12.75">
      <c r="A29" s="73">
        <v>21.1</v>
      </c>
      <c r="B29" s="74">
        <f aca="true" t="shared" si="11" ref="B29:H29">+B50/2</f>
        <v>0.078125</v>
      </c>
      <c r="C29" s="74">
        <f t="shared" si="11"/>
        <v>0.08333333333333333</v>
      </c>
      <c r="D29" s="75">
        <f t="shared" si="11"/>
        <v>0.08854166666666667</v>
      </c>
      <c r="E29" s="76">
        <f t="shared" si="11"/>
        <v>0.09340277777777778</v>
      </c>
      <c r="F29" s="74">
        <f t="shared" si="11"/>
        <v>0.09895833333333333</v>
      </c>
      <c r="G29" s="77">
        <f t="shared" si="11"/>
        <v>0.10416666666666667</v>
      </c>
      <c r="H29" s="74">
        <f t="shared" si="11"/>
        <v>0.109375</v>
      </c>
      <c r="J29" s="78">
        <f t="shared" si="9"/>
        <v>0.5309138457689826</v>
      </c>
      <c r="L29" s="80"/>
    </row>
    <row r="30" spans="1:12" ht="12.75" hidden="1" outlineLevel="1">
      <c r="A30" s="73">
        <v>22</v>
      </c>
      <c r="B30" s="74">
        <f aca="true" t="shared" si="12" ref="B30:B49">+A30*$B$9</f>
        <v>0.08146699845953312</v>
      </c>
      <c r="C30" s="74">
        <f aca="true" t="shared" si="13" ref="C30:C49">+A30*$C$9</f>
        <v>0.08689813169016865</v>
      </c>
      <c r="D30" s="75">
        <f aca="true" t="shared" si="14" ref="D30:D49">+A30*$D$9</f>
        <v>0.09232926492080422</v>
      </c>
      <c r="E30" s="76">
        <f aca="true" t="shared" si="15" ref="E30:E49">+A30*$E$9</f>
        <v>0.09739832260273071</v>
      </c>
      <c r="F30" s="74">
        <f aca="true" t="shared" si="16" ref="F30:F49">+A30*$F$9</f>
        <v>0.10319153138207528</v>
      </c>
      <c r="G30" s="77">
        <f aca="true" t="shared" si="17" ref="G30:G49">+A30*$G$9</f>
        <v>0.10862266461271082</v>
      </c>
      <c r="H30" s="74">
        <f aca="true" t="shared" si="18" ref="H30:H49">+A30*$H$9</f>
        <v>0.11405379784334636</v>
      </c>
      <c r="J30" s="78">
        <f t="shared" si="9"/>
        <v>0.5348983226027307</v>
      </c>
      <c r="L30" s="80"/>
    </row>
    <row r="31" spans="1:12" ht="12.75" hidden="1" outlineLevel="1">
      <c r="A31" s="73">
        <v>23</v>
      </c>
      <c r="B31" s="74">
        <f t="shared" si="12"/>
        <v>0.08517004384405735</v>
      </c>
      <c r="C31" s="74">
        <f t="shared" si="13"/>
        <v>0.0908480467669945</v>
      </c>
      <c r="D31" s="75">
        <f t="shared" si="14"/>
        <v>0.09652604968993168</v>
      </c>
      <c r="E31" s="76">
        <f t="shared" si="15"/>
        <v>0.10182551908467302</v>
      </c>
      <c r="F31" s="74">
        <f t="shared" si="16"/>
        <v>0.10788205553580597</v>
      </c>
      <c r="G31" s="77">
        <f t="shared" si="17"/>
        <v>0.11356005845874313</v>
      </c>
      <c r="H31" s="74">
        <f t="shared" si="18"/>
        <v>0.11923806138168029</v>
      </c>
      <c r="J31" s="78">
        <f t="shared" si="9"/>
        <v>0.5393255190846731</v>
      </c>
      <c r="L31" s="80"/>
    </row>
    <row r="32" spans="1:12" ht="12.75" hidden="1" outlineLevel="1">
      <c r="A32" s="73">
        <v>24</v>
      </c>
      <c r="B32" s="74">
        <f t="shared" si="12"/>
        <v>0.08887308922858159</v>
      </c>
      <c r="C32" s="74">
        <f t="shared" si="13"/>
        <v>0.09479796184382035</v>
      </c>
      <c r="D32" s="75">
        <f t="shared" si="14"/>
        <v>0.10072283445905914</v>
      </c>
      <c r="E32" s="76">
        <f t="shared" si="15"/>
        <v>0.10625271556661532</v>
      </c>
      <c r="F32" s="74">
        <f t="shared" si="16"/>
        <v>0.11257257968953667</v>
      </c>
      <c r="G32" s="77">
        <f t="shared" si="17"/>
        <v>0.11849745230477544</v>
      </c>
      <c r="H32" s="74">
        <f t="shared" si="18"/>
        <v>0.12442232492001422</v>
      </c>
      <c r="J32" s="78">
        <f t="shared" si="9"/>
        <v>0.5437527155666153</v>
      </c>
      <c r="L32" s="80"/>
    </row>
    <row r="33" spans="1:10" ht="12.75" collapsed="1">
      <c r="A33" s="73">
        <v>25</v>
      </c>
      <c r="B33" s="74">
        <f t="shared" si="12"/>
        <v>0.09257613461310582</v>
      </c>
      <c r="C33" s="74">
        <f t="shared" si="13"/>
        <v>0.0987478769206462</v>
      </c>
      <c r="D33" s="75">
        <f t="shared" si="14"/>
        <v>0.1049196192281866</v>
      </c>
      <c r="E33" s="76">
        <f t="shared" si="15"/>
        <v>0.11067991204855762</v>
      </c>
      <c r="F33" s="74">
        <f t="shared" si="16"/>
        <v>0.11726310384326737</v>
      </c>
      <c r="G33" s="77">
        <f t="shared" si="17"/>
        <v>0.12343484615080776</v>
      </c>
      <c r="H33" s="74">
        <f t="shared" si="18"/>
        <v>0.12960658845834813</v>
      </c>
      <c r="J33" s="78">
        <f t="shared" si="9"/>
        <v>0.5481799120485576</v>
      </c>
    </row>
    <row r="34" spans="1:10" ht="12.75" hidden="1" outlineLevel="1">
      <c r="A34" s="73">
        <v>26</v>
      </c>
      <c r="B34" s="74">
        <f t="shared" si="12"/>
        <v>0.09627917999763005</v>
      </c>
      <c r="C34" s="74">
        <f t="shared" si="13"/>
        <v>0.10269779199747205</v>
      </c>
      <c r="D34" s="75">
        <f t="shared" si="14"/>
        <v>0.10911640399731407</v>
      </c>
      <c r="E34" s="76">
        <f t="shared" si="15"/>
        <v>0.11510710853049994</v>
      </c>
      <c r="F34" s="74">
        <f t="shared" si="16"/>
        <v>0.12195362799699806</v>
      </c>
      <c r="G34" s="77">
        <f t="shared" si="17"/>
        <v>0.12837223999684005</v>
      </c>
      <c r="H34" s="74">
        <f t="shared" si="18"/>
        <v>0.13479085199668206</v>
      </c>
      <c r="J34" s="78">
        <f t="shared" si="9"/>
        <v>0.5526071085305</v>
      </c>
    </row>
    <row r="35" spans="1:10" ht="12.75" hidden="1" outlineLevel="1">
      <c r="A35" s="73">
        <v>27</v>
      </c>
      <c r="B35" s="74">
        <f t="shared" si="12"/>
        <v>0.09998222538215427</v>
      </c>
      <c r="C35" s="74">
        <f t="shared" si="13"/>
        <v>0.1066477070742979</v>
      </c>
      <c r="D35" s="75">
        <f t="shared" si="14"/>
        <v>0.11331318876644153</v>
      </c>
      <c r="E35" s="76">
        <f t="shared" si="15"/>
        <v>0.11953430501244224</v>
      </c>
      <c r="F35" s="74">
        <f t="shared" si="16"/>
        <v>0.12664415215072874</v>
      </c>
      <c r="G35" s="77">
        <f t="shared" si="17"/>
        <v>0.13330963384287237</v>
      </c>
      <c r="H35" s="74">
        <f t="shared" si="18"/>
        <v>0.139975115535016</v>
      </c>
      <c r="J35" s="78">
        <f t="shared" si="9"/>
        <v>0.5570343050124422</v>
      </c>
    </row>
    <row r="36" spans="1:10" ht="12.75" hidden="1" outlineLevel="1">
      <c r="A36" s="73">
        <v>28</v>
      </c>
      <c r="B36" s="74">
        <f t="shared" si="12"/>
        <v>0.10368527076667851</v>
      </c>
      <c r="C36" s="74">
        <f t="shared" si="13"/>
        <v>0.11059762215112373</v>
      </c>
      <c r="D36" s="75">
        <f t="shared" si="14"/>
        <v>0.117509973535569</v>
      </c>
      <c r="E36" s="76">
        <f t="shared" si="15"/>
        <v>0.12396150149438454</v>
      </c>
      <c r="F36" s="74">
        <f t="shared" si="16"/>
        <v>0.13133467630445944</v>
      </c>
      <c r="G36" s="77">
        <f t="shared" si="17"/>
        <v>0.13824702768890468</v>
      </c>
      <c r="H36" s="74">
        <f t="shared" si="18"/>
        <v>0.14515937907334991</v>
      </c>
      <c r="J36" s="78">
        <f t="shared" si="9"/>
        <v>0.5614615014943846</v>
      </c>
    </row>
    <row r="37" spans="1:10" ht="12.75" hidden="1" outlineLevel="1">
      <c r="A37" s="73">
        <v>29</v>
      </c>
      <c r="B37" s="74">
        <f t="shared" si="12"/>
        <v>0.10738831615120274</v>
      </c>
      <c r="C37" s="74">
        <f t="shared" si="13"/>
        <v>0.11454753722794958</v>
      </c>
      <c r="D37" s="75">
        <f t="shared" si="14"/>
        <v>0.12170675830469646</v>
      </c>
      <c r="E37" s="76">
        <f t="shared" si="15"/>
        <v>0.12838869797632685</v>
      </c>
      <c r="F37" s="74">
        <f t="shared" si="16"/>
        <v>0.13602520045819014</v>
      </c>
      <c r="G37" s="77">
        <f t="shared" si="17"/>
        <v>0.143184421534937</v>
      </c>
      <c r="H37" s="74">
        <f t="shared" si="18"/>
        <v>0.15034364261168384</v>
      </c>
      <c r="J37" s="78">
        <f t="shared" si="9"/>
        <v>0.5658886979763269</v>
      </c>
    </row>
    <row r="38" spans="1:10" ht="12.75" collapsed="1">
      <c r="A38" s="73">
        <v>30</v>
      </c>
      <c r="B38" s="74">
        <f t="shared" si="12"/>
        <v>0.11109136153572698</v>
      </c>
      <c r="C38" s="74">
        <f t="shared" si="13"/>
        <v>0.11849745230477543</v>
      </c>
      <c r="D38" s="75">
        <f t="shared" si="14"/>
        <v>0.12590354307382393</v>
      </c>
      <c r="E38" s="76">
        <f t="shared" si="15"/>
        <v>0.13281589445826916</v>
      </c>
      <c r="F38" s="74">
        <f t="shared" si="16"/>
        <v>0.14071572461192083</v>
      </c>
      <c r="G38" s="77">
        <f t="shared" si="17"/>
        <v>0.1481218153809693</v>
      </c>
      <c r="H38" s="74">
        <f t="shared" si="18"/>
        <v>0.15552790615001777</v>
      </c>
      <c r="J38" s="78">
        <f t="shared" si="9"/>
        <v>0.5703158944582691</v>
      </c>
    </row>
    <row r="39" spans="1:10" ht="12.75" hidden="1" outlineLevel="1">
      <c r="A39" s="73">
        <v>31</v>
      </c>
      <c r="B39" s="74">
        <f t="shared" si="12"/>
        <v>0.11479440692025121</v>
      </c>
      <c r="C39" s="74">
        <f t="shared" si="13"/>
        <v>0.12244736738160128</v>
      </c>
      <c r="D39" s="75">
        <f t="shared" si="14"/>
        <v>0.1301003278429514</v>
      </c>
      <c r="E39" s="76">
        <f t="shared" si="15"/>
        <v>0.13724309094021145</v>
      </c>
      <c r="F39" s="74">
        <f t="shared" si="16"/>
        <v>0.14540624876565153</v>
      </c>
      <c r="G39" s="77">
        <f t="shared" si="17"/>
        <v>0.1530592092270016</v>
      </c>
      <c r="H39" s="74">
        <f t="shared" si="18"/>
        <v>0.1607121696883517</v>
      </c>
      <c r="J39" s="78">
        <f t="shared" si="9"/>
        <v>0.5747430909402115</v>
      </c>
    </row>
    <row r="40" spans="1:10" ht="12.75" hidden="1" outlineLevel="1">
      <c r="A40" s="73">
        <v>32</v>
      </c>
      <c r="B40" s="74">
        <f t="shared" si="12"/>
        <v>0.11849745230477544</v>
      </c>
      <c r="C40" s="74">
        <f t="shared" si="13"/>
        <v>0.12639728245842713</v>
      </c>
      <c r="D40" s="75">
        <f t="shared" si="14"/>
        <v>0.13429711261207886</v>
      </c>
      <c r="E40" s="76">
        <f t="shared" si="15"/>
        <v>0.14167028742215376</v>
      </c>
      <c r="F40" s="74">
        <f t="shared" si="16"/>
        <v>0.15009677291938223</v>
      </c>
      <c r="G40" s="77">
        <f t="shared" si="17"/>
        <v>0.15799660307303393</v>
      </c>
      <c r="H40" s="74">
        <f t="shared" si="18"/>
        <v>0.16589643322668562</v>
      </c>
      <c r="J40" s="78">
        <f t="shared" si="9"/>
        <v>0.5791702874221538</v>
      </c>
    </row>
    <row r="41" spans="1:10" ht="12.75" hidden="1" outlineLevel="1">
      <c r="A41" s="73">
        <v>33</v>
      </c>
      <c r="B41" s="74">
        <f t="shared" si="12"/>
        <v>0.12220049768929968</v>
      </c>
      <c r="C41" s="74">
        <f t="shared" si="13"/>
        <v>0.13034719753525298</v>
      </c>
      <c r="D41" s="75">
        <f t="shared" si="14"/>
        <v>0.13849389738120632</v>
      </c>
      <c r="E41" s="76">
        <f t="shared" si="15"/>
        <v>0.14609748390409608</v>
      </c>
      <c r="F41" s="74">
        <f t="shared" si="16"/>
        <v>0.15478729707311292</v>
      </c>
      <c r="G41" s="77">
        <f t="shared" si="17"/>
        <v>0.16293399691906624</v>
      </c>
      <c r="H41" s="74">
        <f t="shared" si="18"/>
        <v>0.17108069676501955</v>
      </c>
      <c r="J41" s="78">
        <f t="shared" si="9"/>
        <v>0.583597483904096</v>
      </c>
    </row>
    <row r="42" spans="1:10" ht="12.75" hidden="1" outlineLevel="1">
      <c r="A42" s="73">
        <v>34</v>
      </c>
      <c r="B42" s="74">
        <f t="shared" si="12"/>
        <v>0.1259035430738239</v>
      </c>
      <c r="C42" s="74">
        <f t="shared" si="13"/>
        <v>0.13429711261207883</v>
      </c>
      <c r="D42" s="75">
        <f t="shared" si="14"/>
        <v>0.1426906821503338</v>
      </c>
      <c r="E42" s="76">
        <f t="shared" si="15"/>
        <v>0.15052468038603836</v>
      </c>
      <c r="F42" s="74">
        <f t="shared" si="16"/>
        <v>0.15947782122684362</v>
      </c>
      <c r="G42" s="77">
        <f t="shared" si="17"/>
        <v>0.16787139076509855</v>
      </c>
      <c r="H42" s="74">
        <f t="shared" si="18"/>
        <v>0.17626496030335348</v>
      </c>
      <c r="J42" s="78">
        <f t="shared" si="9"/>
        <v>0.5880246803860384</v>
      </c>
    </row>
    <row r="43" spans="1:10" ht="12.75" collapsed="1">
      <c r="A43" s="73">
        <v>35</v>
      </c>
      <c r="B43" s="74">
        <f t="shared" si="12"/>
        <v>0.12960658845834813</v>
      </c>
      <c r="C43" s="74">
        <f t="shared" si="13"/>
        <v>0.13824702768890468</v>
      </c>
      <c r="D43" s="75">
        <f t="shared" si="14"/>
        <v>0.14688746691946125</v>
      </c>
      <c r="E43" s="76">
        <f t="shared" si="15"/>
        <v>0.15495187686798068</v>
      </c>
      <c r="F43" s="74">
        <f t="shared" si="16"/>
        <v>0.16416834538057432</v>
      </c>
      <c r="G43" s="77">
        <f t="shared" si="17"/>
        <v>0.17280878461113086</v>
      </c>
      <c r="H43" s="74">
        <f t="shared" si="18"/>
        <v>0.1814492238416874</v>
      </c>
      <c r="J43" s="78">
        <f t="shared" si="9"/>
        <v>0.5924518768679807</v>
      </c>
    </row>
    <row r="44" spans="1:10" ht="12.75" hidden="1" outlineLevel="1">
      <c r="A44" s="73">
        <v>36</v>
      </c>
      <c r="B44" s="74">
        <f t="shared" si="12"/>
        <v>0.13330963384287237</v>
      </c>
      <c r="C44" s="74">
        <f t="shared" si="13"/>
        <v>0.14219694276573053</v>
      </c>
      <c r="D44" s="75">
        <f t="shared" si="14"/>
        <v>0.15108425168858872</v>
      </c>
      <c r="E44" s="76">
        <f t="shared" si="15"/>
        <v>0.159379073349923</v>
      </c>
      <c r="F44" s="74">
        <f t="shared" si="16"/>
        <v>0.168858869534305</v>
      </c>
      <c r="G44" s="77">
        <f t="shared" si="17"/>
        <v>0.17774617845716317</v>
      </c>
      <c r="H44" s="74">
        <f t="shared" si="18"/>
        <v>0.18663348738002133</v>
      </c>
      <c r="J44" s="78">
        <f t="shared" si="9"/>
        <v>0.596879073349923</v>
      </c>
    </row>
    <row r="45" spans="1:10" ht="12.75" hidden="1" outlineLevel="1">
      <c r="A45" s="73">
        <v>37</v>
      </c>
      <c r="B45" s="74">
        <f t="shared" si="12"/>
        <v>0.1370126792273966</v>
      </c>
      <c r="C45" s="74">
        <f t="shared" si="13"/>
        <v>0.14614685784255638</v>
      </c>
      <c r="D45" s="75">
        <f t="shared" si="14"/>
        <v>0.15528103645771618</v>
      </c>
      <c r="E45" s="76">
        <f t="shared" si="15"/>
        <v>0.16380626983186528</v>
      </c>
      <c r="F45" s="74">
        <f t="shared" si="16"/>
        <v>0.1735493936880357</v>
      </c>
      <c r="G45" s="77">
        <f t="shared" si="17"/>
        <v>0.18268357230319549</v>
      </c>
      <c r="H45" s="74">
        <f t="shared" si="18"/>
        <v>0.19181775091835526</v>
      </c>
      <c r="J45" s="78">
        <f t="shared" si="9"/>
        <v>0.6013062698318653</v>
      </c>
    </row>
    <row r="46" spans="1:10" ht="12.75" hidden="1" outlineLevel="1">
      <c r="A46" s="73">
        <v>38</v>
      </c>
      <c r="B46" s="74">
        <f t="shared" si="12"/>
        <v>0.14071572461192083</v>
      </c>
      <c r="C46" s="74">
        <f t="shared" si="13"/>
        <v>0.15009677291938223</v>
      </c>
      <c r="D46" s="75">
        <f t="shared" si="14"/>
        <v>0.15947782122684365</v>
      </c>
      <c r="E46" s="76">
        <f t="shared" si="15"/>
        <v>0.1682334663138076</v>
      </c>
      <c r="F46" s="74">
        <f t="shared" si="16"/>
        <v>0.1782399178417664</v>
      </c>
      <c r="G46" s="77">
        <f t="shared" si="17"/>
        <v>0.1876209661492278</v>
      </c>
      <c r="H46" s="74">
        <f t="shared" si="18"/>
        <v>0.1970020144566892</v>
      </c>
      <c r="J46" s="78">
        <f t="shared" si="9"/>
        <v>0.6057334663138076</v>
      </c>
    </row>
    <row r="47" spans="1:10" ht="12.75" hidden="1" outlineLevel="1">
      <c r="A47" s="73">
        <v>39</v>
      </c>
      <c r="B47" s="74">
        <f t="shared" si="12"/>
        <v>0.14441876999644507</v>
      </c>
      <c r="C47" s="74">
        <f t="shared" si="13"/>
        <v>0.15404668799620808</v>
      </c>
      <c r="D47" s="75">
        <f t="shared" si="14"/>
        <v>0.1636746059959711</v>
      </c>
      <c r="E47" s="76">
        <f t="shared" si="15"/>
        <v>0.1726606627957499</v>
      </c>
      <c r="F47" s="74">
        <f t="shared" si="16"/>
        <v>0.1829304419954971</v>
      </c>
      <c r="G47" s="77">
        <f t="shared" si="17"/>
        <v>0.1925583599952601</v>
      </c>
      <c r="H47" s="74">
        <f t="shared" si="18"/>
        <v>0.20218627799502312</v>
      </c>
      <c r="J47" s="78">
        <f t="shared" si="9"/>
        <v>0.6101606627957499</v>
      </c>
    </row>
    <row r="48" spans="1:10" ht="12.75" collapsed="1">
      <c r="A48" s="73">
        <v>40</v>
      </c>
      <c r="B48" s="74">
        <f t="shared" si="12"/>
        <v>0.1481218153809693</v>
      </c>
      <c r="C48" s="74">
        <f t="shared" si="13"/>
        <v>0.15799660307303393</v>
      </c>
      <c r="D48" s="75">
        <f t="shared" si="14"/>
        <v>0.16787139076509858</v>
      </c>
      <c r="E48" s="76">
        <f t="shared" si="15"/>
        <v>0.17708785927769222</v>
      </c>
      <c r="F48" s="74">
        <f t="shared" si="16"/>
        <v>0.1876209661492278</v>
      </c>
      <c r="G48" s="77">
        <f t="shared" si="17"/>
        <v>0.19749575384129242</v>
      </c>
      <c r="H48" s="74">
        <f t="shared" si="18"/>
        <v>0.20737054153335704</v>
      </c>
      <c r="J48" s="78">
        <f t="shared" si="9"/>
        <v>0.6145878592776922</v>
      </c>
    </row>
    <row r="49" spans="1:10" ht="12.75" hidden="1" outlineLevel="1">
      <c r="A49" s="73">
        <v>41</v>
      </c>
      <c r="B49" s="74">
        <f t="shared" si="12"/>
        <v>0.15182486076549354</v>
      </c>
      <c r="C49" s="74">
        <f t="shared" si="13"/>
        <v>0.16194651814985975</v>
      </c>
      <c r="D49" s="75">
        <f t="shared" si="14"/>
        <v>0.17206817553422604</v>
      </c>
      <c r="E49" s="76">
        <f t="shared" si="15"/>
        <v>0.1815150557596345</v>
      </c>
      <c r="F49" s="74">
        <f t="shared" si="16"/>
        <v>0.19231149030295847</v>
      </c>
      <c r="G49" s="77">
        <f t="shared" si="17"/>
        <v>0.2024331476873247</v>
      </c>
      <c r="H49" s="74">
        <f t="shared" si="18"/>
        <v>0.21255480507169094</v>
      </c>
      <c r="J49" s="78">
        <f t="shared" si="9"/>
        <v>0.6190150557596346</v>
      </c>
    </row>
    <row r="50" spans="1:10" ht="13.5" collapsed="1" thickBot="1">
      <c r="A50" s="81">
        <f>+F2</f>
        <v>42.195</v>
      </c>
      <c r="B50" s="82">
        <f aca="true" t="shared" si="19" ref="B50:H50">B9*$A$50</f>
        <v>0.15625</v>
      </c>
      <c r="C50" s="82">
        <f t="shared" si="19"/>
        <v>0.16666666666666666</v>
      </c>
      <c r="D50" s="83">
        <f t="shared" si="19"/>
        <v>0.17708333333333334</v>
      </c>
      <c r="E50" s="84">
        <f t="shared" si="19"/>
        <v>0.18680555555555556</v>
      </c>
      <c r="F50" s="82">
        <f t="shared" si="19"/>
        <v>0.19791666666666666</v>
      </c>
      <c r="G50" s="85">
        <f t="shared" si="19"/>
        <v>0.20833333333333334</v>
      </c>
      <c r="H50" s="82">
        <f t="shared" si="19"/>
        <v>0.21875</v>
      </c>
      <c r="J50" s="86">
        <f>($J$4/$A$50/24/60)*A50+$J$3</f>
        <v>0.6243055555555556</v>
      </c>
    </row>
    <row r="51" spans="1:10" ht="8.25" customHeight="1" thickBot="1">
      <c r="A51" s="87"/>
      <c r="B51" s="88"/>
      <c r="C51" s="88"/>
      <c r="D51" s="88"/>
      <c r="E51" s="88"/>
      <c r="F51" s="88"/>
      <c r="G51" s="88"/>
      <c r="H51" s="88"/>
      <c r="I51" s="87"/>
      <c r="J51" s="89"/>
    </row>
    <row r="52" spans="1:10" ht="12.75">
      <c r="A52" s="90" t="s">
        <v>39</v>
      </c>
      <c r="B52" s="91"/>
      <c r="C52" s="91"/>
      <c r="D52" s="92"/>
      <c r="E52" s="93"/>
      <c r="F52" s="91"/>
      <c r="G52" s="94"/>
      <c r="H52" s="91"/>
      <c r="J52" s="72"/>
    </row>
    <row r="53" spans="1:10" ht="12.75">
      <c r="A53" s="73">
        <v>1</v>
      </c>
      <c r="B53" s="74">
        <f aca="true" t="shared" si="20" ref="B53:H53">B4/$A$79/24/60</f>
        <v>0.00595820002369949</v>
      </c>
      <c r="C53" s="74">
        <f t="shared" si="20"/>
        <v>0.00635541335861279</v>
      </c>
      <c r="D53" s="75">
        <f t="shared" si="20"/>
        <v>0.00675262669352609</v>
      </c>
      <c r="E53" s="76">
        <f t="shared" si="20"/>
        <v>0.007123359139445169</v>
      </c>
      <c r="F53" s="74">
        <f t="shared" si="20"/>
        <v>0.007547053363352688</v>
      </c>
      <c r="G53" s="77">
        <f t="shared" si="20"/>
        <v>0.007944266698265987</v>
      </c>
      <c r="H53" s="74">
        <f t="shared" si="20"/>
        <v>0.008341480033179286</v>
      </c>
      <c r="J53" s="78">
        <f aca="true" t="shared" si="21" ref="J53:J79">($J$4/$A$79/24/60)*A53+$J$3</f>
        <v>0.4446233591394452</v>
      </c>
    </row>
    <row r="54" spans="1:10" ht="12.75" hidden="1" outlineLevel="1">
      <c r="A54" s="73">
        <v>2</v>
      </c>
      <c r="B54" s="74">
        <f>B53*$A$54</f>
        <v>0.01191640004739898</v>
      </c>
      <c r="C54" s="74">
        <f aca="true" t="shared" si="22" ref="C54:H54">C53*$A$54</f>
        <v>0.01271082671722558</v>
      </c>
      <c r="D54" s="75">
        <f t="shared" si="22"/>
        <v>0.01350525338705218</v>
      </c>
      <c r="E54" s="76">
        <f t="shared" si="22"/>
        <v>0.014246718278890338</v>
      </c>
      <c r="F54" s="74">
        <f t="shared" si="22"/>
        <v>0.015094106726705376</v>
      </c>
      <c r="G54" s="74">
        <f t="shared" si="22"/>
        <v>0.015888533396531974</v>
      </c>
      <c r="H54" s="74">
        <f t="shared" si="22"/>
        <v>0.01668296006635857</v>
      </c>
      <c r="J54" s="78">
        <f t="shared" si="21"/>
        <v>0.45174671827889035</v>
      </c>
    </row>
    <row r="55" spans="1:10" ht="12.75" hidden="1" outlineLevel="1">
      <c r="A55" s="73">
        <v>3</v>
      </c>
      <c r="B55" s="74">
        <f>B53*$A$55</f>
        <v>0.01787460007109847</v>
      </c>
      <c r="C55" s="74">
        <f aca="true" t="shared" si="23" ref="C55:H55">C53*$A$55</f>
        <v>0.019066240075838372</v>
      </c>
      <c r="D55" s="75">
        <f t="shared" si="23"/>
        <v>0.020257880080578272</v>
      </c>
      <c r="E55" s="76">
        <f t="shared" si="23"/>
        <v>0.021370077418335506</v>
      </c>
      <c r="F55" s="74">
        <f t="shared" si="23"/>
        <v>0.022641160090058066</v>
      </c>
      <c r="G55" s="74">
        <f t="shared" si="23"/>
        <v>0.023832800094797962</v>
      </c>
      <c r="H55" s="74">
        <f t="shared" si="23"/>
        <v>0.02502444009953786</v>
      </c>
      <c r="J55" s="78">
        <f t="shared" si="21"/>
        <v>0.4588700774183355</v>
      </c>
    </row>
    <row r="56" spans="1:10" ht="12.75" hidden="1" outlineLevel="1">
      <c r="A56" s="73">
        <v>4</v>
      </c>
      <c r="B56" s="74">
        <f>B53*$A$56</f>
        <v>0.02383280009479796</v>
      </c>
      <c r="C56" s="74">
        <f aca="true" t="shared" si="24" ref="C56:H56">C53*$A$56</f>
        <v>0.02542165343445116</v>
      </c>
      <c r="D56" s="75">
        <f t="shared" si="24"/>
        <v>0.02701050677410436</v>
      </c>
      <c r="E56" s="76">
        <f t="shared" si="24"/>
        <v>0.028493436557780676</v>
      </c>
      <c r="F56" s="74">
        <f t="shared" si="24"/>
        <v>0.030188213453410752</v>
      </c>
      <c r="G56" s="74">
        <f t="shared" si="24"/>
        <v>0.03177706679306395</v>
      </c>
      <c r="H56" s="74">
        <f t="shared" si="24"/>
        <v>0.03336592013271714</v>
      </c>
      <c r="J56" s="78">
        <f t="shared" si="21"/>
        <v>0.4659934365577807</v>
      </c>
    </row>
    <row r="57" spans="1:10" ht="12.75" collapsed="1">
      <c r="A57" s="95">
        <v>5</v>
      </c>
      <c r="B57" s="96">
        <f aca="true" t="shared" si="25" ref="B57:H57">B53*$A$57</f>
        <v>0.02979100011849745</v>
      </c>
      <c r="C57" s="97">
        <f t="shared" si="25"/>
        <v>0.031777066793063954</v>
      </c>
      <c r="D57" s="98">
        <f t="shared" si="25"/>
        <v>0.03376313346763045</v>
      </c>
      <c r="E57" s="99">
        <f t="shared" si="25"/>
        <v>0.035616795697225846</v>
      </c>
      <c r="F57" s="97">
        <f t="shared" si="25"/>
        <v>0.03773526681676344</v>
      </c>
      <c r="G57" s="96">
        <f t="shared" si="25"/>
        <v>0.03972133349132993</v>
      </c>
      <c r="H57" s="97">
        <f t="shared" si="25"/>
        <v>0.04170740016589643</v>
      </c>
      <c r="I57" s="100"/>
      <c r="J57" s="86">
        <f t="shared" si="21"/>
        <v>0.47311679569722587</v>
      </c>
    </row>
    <row r="58" spans="1:10" ht="12.75" hidden="1" outlineLevel="1">
      <c r="A58" s="73">
        <v>6</v>
      </c>
      <c r="B58" s="74">
        <f>B53*$A$58</f>
        <v>0.03574920014219694</v>
      </c>
      <c r="C58" s="74">
        <f aca="true" t="shared" si="26" ref="C58:H58">C53*$A$58</f>
        <v>0.038132480151676744</v>
      </c>
      <c r="D58" s="75">
        <f t="shared" si="26"/>
        <v>0.040515760161156544</v>
      </c>
      <c r="E58" s="76">
        <f t="shared" si="26"/>
        <v>0.04274015483667101</v>
      </c>
      <c r="F58" s="74">
        <f t="shared" si="26"/>
        <v>0.04528232018011613</v>
      </c>
      <c r="G58" s="74">
        <f t="shared" si="26"/>
        <v>0.047665600189595925</v>
      </c>
      <c r="H58" s="74">
        <f t="shared" si="26"/>
        <v>0.05004888019907572</v>
      </c>
      <c r="I58" s="100"/>
      <c r="J58" s="78">
        <f t="shared" si="21"/>
        <v>0.48024015483667104</v>
      </c>
    </row>
    <row r="59" spans="1:10" ht="12.75" hidden="1" outlineLevel="1">
      <c r="A59" s="73">
        <v>7</v>
      </c>
      <c r="B59" s="74">
        <f>B53*$A$59</f>
        <v>0.04170740016589643</v>
      </c>
      <c r="C59" s="74">
        <f aca="true" t="shared" si="27" ref="C59:H59">C53*$A$59</f>
        <v>0.04448789351028953</v>
      </c>
      <c r="D59" s="75">
        <f t="shared" si="27"/>
        <v>0.04726838685468263</v>
      </c>
      <c r="E59" s="76">
        <f t="shared" si="27"/>
        <v>0.049863513976116186</v>
      </c>
      <c r="F59" s="74">
        <f t="shared" si="27"/>
        <v>0.05282937354346882</v>
      </c>
      <c r="G59" s="74">
        <f t="shared" si="27"/>
        <v>0.05560986688786191</v>
      </c>
      <c r="H59" s="74">
        <f t="shared" si="27"/>
        <v>0.058390360232255</v>
      </c>
      <c r="I59" s="100"/>
      <c r="J59" s="78">
        <f t="shared" si="21"/>
        <v>0.4873635139761162</v>
      </c>
    </row>
    <row r="60" spans="1:10" ht="12.75" hidden="1" outlineLevel="1">
      <c r="A60" s="73">
        <v>8</v>
      </c>
      <c r="B60" s="74">
        <f>B53*$A$60</f>
        <v>0.04766560018959592</v>
      </c>
      <c r="C60" s="74">
        <f aca="true" t="shared" si="28" ref="C60:H60">C53*$A$60</f>
        <v>0.05084330686890232</v>
      </c>
      <c r="D60" s="75">
        <f t="shared" si="28"/>
        <v>0.05402101354820872</v>
      </c>
      <c r="E60" s="76">
        <f t="shared" si="28"/>
        <v>0.05698687311556135</v>
      </c>
      <c r="F60" s="74">
        <f t="shared" si="28"/>
        <v>0.060376426906821504</v>
      </c>
      <c r="G60" s="74">
        <f t="shared" si="28"/>
        <v>0.0635541335861279</v>
      </c>
      <c r="H60" s="74">
        <f t="shared" si="28"/>
        <v>0.06673184026543429</v>
      </c>
      <c r="I60" s="100"/>
      <c r="J60" s="78">
        <f t="shared" si="21"/>
        <v>0.49448687311556133</v>
      </c>
    </row>
    <row r="61" spans="1:10" ht="12.75" hidden="1" outlineLevel="1">
      <c r="A61" s="73">
        <v>9</v>
      </c>
      <c r="B61" s="74">
        <f>B53*$A$61</f>
        <v>0.05362380021329541</v>
      </c>
      <c r="C61" s="74">
        <f aca="true" t="shared" si="29" ref="C61:H61">C53*$A$61</f>
        <v>0.05719872022751511</v>
      </c>
      <c r="D61" s="75">
        <f t="shared" si="29"/>
        <v>0.06077364024173481</v>
      </c>
      <c r="E61" s="76">
        <f t="shared" si="29"/>
        <v>0.06411023225500652</v>
      </c>
      <c r="F61" s="74">
        <f t="shared" si="29"/>
        <v>0.0679234802701742</v>
      </c>
      <c r="G61" s="74">
        <f t="shared" si="29"/>
        <v>0.07149840028439389</v>
      </c>
      <c r="H61" s="74">
        <f t="shared" si="29"/>
        <v>0.07507332029861358</v>
      </c>
      <c r="I61" s="100"/>
      <c r="J61" s="78">
        <f t="shared" si="21"/>
        <v>0.5016102322550066</v>
      </c>
    </row>
    <row r="62" spans="1:10" ht="12.75" collapsed="1">
      <c r="A62" s="95">
        <v>10</v>
      </c>
      <c r="B62" s="97">
        <f aca="true" t="shared" si="30" ref="B62:H62">B53*$A$62</f>
        <v>0.0595820002369949</v>
      </c>
      <c r="C62" s="97">
        <f t="shared" si="30"/>
        <v>0.06355413358612791</v>
      </c>
      <c r="D62" s="98">
        <f t="shared" si="30"/>
        <v>0.0675262669352609</v>
      </c>
      <c r="E62" s="99">
        <f t="shared" si="30"/>
        <v>0.07123359139445169</v>
      </c>
      <c r="F62" s="97">
        <f t="shared" si="30"/>
        <v>0.07547053363352688</v>
      </c>
      <c r="G62" s="96">
        <f t="shared" si="30"/>
        <v>0.07944266698265987</v>
      </c>
      <c r="H62" s="97">
        <f t="shared" si="30"/>
        <v>0.08341480033179285</v>
      </c>
      <c r="I62" s="100"/>
      <c r="J62" s="86">
        <f t="shared" si="21"/>
        <v>0.5087335913944517</v>
      </c>
    </row>
    <row r="63" spans="1:10" ht="12.75" hidden="1" outlineLevel="1">
      <c r="A63" s="73">
        <v>11</v>
      </c>
      <c r="B63" s="74">
        <f>B53*$A$63</f>
        <v>0.06554020026069439</v>
      </c>
      <c r="C63" s="74">
        <f aca="true" t="shared" si="31" ref="C63:H63">C53*$A$63</f>
        <v>0.06990954694474069</v>
      </c>
      <c r="D63" s="75">
        <f t="shared" si="31"/>
        <v>0.074278893628787</v>
      </c>
      <c r="E63" s="76">
        <f t="shared" si="31"/>
        <v>0.07835695053389687</v>
      </c>
      <c r="F63" s="74">
        <f t="shared" si="31"/>
        <v>0.08301758699687957</v>
      </c>
      <c r="G63" s="74">
        <f t="shared" si="31"/>
        <v>0.08738693368092586</v>
      </c>
      <c r="H63" s="74">
        <f t="shared" si="31"/>
        <v>0.09175628036497215</v>
      </c>
      <c r="I63" s="100"/>
      <c r="J63" s="78">
        <f t="shared" si="21"/>
        <v>0.5158569505338969</v>
      </c>
    </row>
    <row r="64" spans="1:10" ht="12.75" hidden="1" outlineLevel="1">
      <c r="A64" s="73">
        <v>12</v>
      </c>
      <c r="B64" s="74">
        <f>B53*$A$64</f>
        <v>0.07149840028439387</v>
      </c>
      <c r="C64" s="74">
        <f aca="true" t="shared" si="32" ref="C64:H64">C53*$A$64</f>
        <v>0.07626496030335349</v>
      </c>
      <c r="D64" s="75">
        <f t="shared" si="32"/>
        <v>0.08103152032231309</v>
      </c>
      <c r="E64" s="76">
        <f t="shared" si="32"/>
        <v>0.08548030967334203</v>
      </c>
      <c r="F64" s="74">
        <f t="shared" si="32"/>
        <v>0.09056464036023226</v>
      </c>
      <c r="G64" s="74">
        <f t="shared" si="32"/>
        <v>0.09533120037919185</v>
      </c>
      <c r="H64" s="74">
        <f t="shared" si="32"/>
        <v>0.10009776039815144</v>
      </c>
      <c r="I64" s="100"/>
      <c r="J64" s="78">
        <f t="shared" si="21"/>
        <v>0.5229803096733421</v>
      </c>
    </row>
    <row r="65" spans="1:10" ht="12.75" hidden="1" outlineLevel="1">
      <c r="A65" s="73">
        <v>13</v>
      </c>
      <c r="B65" s="74">
        <f>B53*$A$65</f>
        <v>0.07745660030809337</v>
      </c>
      <c r="C65" s="74">
        <f aca="true" t="shared" si="33" ref="C65:H65">C53*$A$65</f>
        <v>0.08262037366196627</v>
      </c>
      <c r="D65" s="75">
        <f t="shared" si="33"/>
        <v>0.08778414701583917</v>
      </c>
      <c r="E65" s="76">
        <f t="shared" si="33"/>
        <v>0.0926036688127872</v>
      </c>
      <c r="F65" s="74">
        <f t="shared" si="33"/>
        <v>0.09811169372358494</v>
      </c>
      <c r="G65" s="74">
        <f t="shared" si="33"/>
        <v>0.10327546707745783</v>
      </c>
      <c r="H65" s="74">
        <f t="shared" si="33"/>
        <v>0.10843924043133071</v>
      </c>
      <c r="I65" s="100"/>
      <c r="J65" s="78">
        <f t="shared" si="21"/>
        <v>0.5301036688127871</v>
      </c>
    </row>
    <row r="66" spans="1:10" ht="12.75" hidden="1" outlineLevel="1">
      <c r="A66" s="101">
        <f>F1/2</f>
        <v>13.112181479179615</v>
      </c>
      <c r="B66" s="74">
        <f>B53*$A$66</f>
        <v>0.07812499999999999</v>
      </c>
      <c r="C66" s="74">
        <f aca="true" t="shared" si="34" ref="C66:H66">C53*$A$66</f>
        <v>0.08333333333333334</v>
      </c>
      <c r="D66" s="75">
        <f t="shared" si="34"/>
        <v>0.08854166666666669</v>
      </c>
      <c r="E66" s="76">
        <f t="shared" si="34"/>
        <v>0.09340277777777778</v>
      </c>
      <c r="F66" s="74">
        <f t="shared" si="34"/>
        <v>0.09895833333333333</v>
      </c>
      <c r="G66" s="74">
        <f t="shared" si="34"/>
        <v>0.10416666666666666</v>
      </c>
      <c r="H66" s="74">
        <f t="shared" si="34"/>
        <v>0.10937499999999999</v>
      </c>
      <c r="I66" s="100"/>
      <c r="J66" s="78">
        <f t="shared" si="21"/>
        <v>0.5309027777777777</v>
      </c>
    </row>
    <row r="67" spans="1:10" ht="12.75" hidden="1" outlineLevel="1">
      <c r="A67" s="73">
        <v>14</v>
      </c>
      <c r="B67" s="74">
        <f>B53*$A$67</f>
        <v>0.08341480033179285</v>
      </c>
      <c r="C67" s="74">
        <f aca="true" t="shared" si="35" ref="C67:H67">C53*$A$67</f>
        <v>0.08897578702057907</v>
      </c>
      <c r="D67" s="75">
        <f t="shared" si="35"/>
        <v>0.09453677370936527</v>
      </c>
      <c r="E67" s="76">
        <f t="shared" si="35"/>
        <v>0.09972702795223237</v>
      </c>
      <c r="F67" s="74">
        <f t="shared" si="35"/>
        <v>0.10565874708693763</v>
      </c>
      <c r="G67" s="74">
        <f t="shared" si="35"/>
        <v>0.11121973377572382</v>
      </c>
      <c r="H67" s="74">
        <f t="shared" si="35"/>
        <v>0.11678072046451</v>
      </c>
      <c r="I67" s="100"/>
      <c r="J67" s="78">
        <f t="shared" si="21"/>
        <v>0.5372270279522324</v>
      </c>
    </row>
    <row r="68" spans="1:10" ht="12.75" collapsed="1">
      <c r="A68" s="95">
        <v>15</v>
      </c>
      <c r="B68" s="97">
        <f aca="true" t="shared" si="36" ref="B68:H68">B53*$A$68</f>
        <v>0.08937300035549235</v>
      </c>
      <c r="C68" s="97">
        <f t="shared" si="36"/>
        <v>0.09533120037919185</v>
      </c>
      <c r="D68" s="98">
        <f t="shared" si="36"/>
        <v>0.10128940040289135</v>
      </c>
      <c r="E68" s="99">
        <f t="shared" si="36"/>
        <v>0.10685038709167753</v>
      </c>
      <c r="F68" s="97">
        <f t="shared" si="36"/>
        <v>0.11320580045029031</v>
      </c>
      <c r="G68" s="96">
        <f t="shared" si="36"/>
        <v>0.1191640004739898</v>
      </c>
      <c r="H68" s="97">
        <f t="shared" si="36"/>
        <v>0.1251222004976893</v>
      </c>
      <c r="I68" s="100"/>
      <c r="J68" s="86">
        <f t="shared" si="21"/>
        <v>0.5443503870916775</v>
      </c>
    </row>
    <row r="69" spans="1:10" ht="12.75" hidden="1" outlineLevel="1">
      <c r="A69" s="73">
        <v>16</v>
      </c>
      <c r="B69" s="74">
        <f>B53*$A$69</f>
        <v>0.09533120037919184</v>
      </c>
      <c r="C69" s="74">
        <f aca="true" t="shared" si="37" ref="C69:H69">C53*$A$69</f>
        <v>0.10168661373780465</v>
      </c>
      <c r="D69" s="75">
        <f t="shared" si="37"/>
        <v>0.10804202709641744</v>
      </c>
      <c r="E69" s="76">
        <f t="shared" si="37"/>
        <v>0.1139737462311227</v>
      </c>
      <c r="F69" s="74">
        <f t="shared" si="37"/>
        <v>0.12075285381364301</v>
      </c>
      <c r="G69" s="74">
        <f t="shared" si="37"/>
        <v>0.1271082671722558</v>
      </c>
      <c r="H69" s="74">
        <f t="shared" si="37"/>
        <v>0.13346368053086857</v>
      </c>
      <c r="I69" s="100"/>
      <c r="J69" s="78">
        <f t="shared" si="21"/>
        <v>0.5514737462311227</v>
      </c>
    </row>
    <row r="70" spans="1:10" ht="12.75" hidden="1" outlineLevel="1">
      <c r="A70" s="73">
        <v>17</v>
      </c>
      <c r="B70" s="74">
        <f>B53*$A$70</f>
        <v>0.10128940040289132</v>
      </c>
      <c r="C70" s="74">
        <f aca="true" t="shared" si="38" ref="C70:H70">C53*$A$70</f>
        <v>0.10804202709641744</v>
      </c>
      <c r="D70" s="75">
        <f t="shared" si="38"/>
        <v>0.11479465378994354</v>
      </c>
      <c r="E70" s="76">
        <f t="shared" si="38"/>
        <v>0.12109710537056788</v>
      </c>
      <c r="F70" s="74">
        <f t="shared" si="38"/>
        <v>0.1282999071769957</v>
      </c>
      <c r="G70" s="74">
        <f t="shared" si="38"/>
        <v>0.13505253387052177</v>
      </c>
      <c r="H70" s="74">
        <f t="shared" si="38"/>
        <v>0.14180516056404785</v>
      </c>
      <c r="I70" s="100"/>
      <c r="J70" s="78">
        <f t="shared" si="21"/>
        <v>0.5585971053705678</v>
      </c>
    </row>
    <row r="71" spans="1:10" ht="12.75" hidden="1" outlineLevel="1">
      <c r="A71" s="73">
        <v>18</v>
      </c>
      <c r="B71" s="74">
        <f>B53*$A$71</f>
        <v>0.10724760042659082</v>
      </c>
      <c r="C71" s="74">
        <f aca="true" t="shared" si="39" ref="C71:H71">C53*$A$71</f>
        <v>0.11439744045503022</v>
      </c>
      <c r="D71" s="75">
        <f t="shared" si="39"/>
        <v>0.12154728048346962</v>
      </c>
      <c r="E71" s="76">
        <f t="shared" si="39"/>
        <v>0.12822046451001304</v>
      </c>
      <c r="F71" s="74">
        <f t="shared" si="39"/>
        <v>0.1358469605403484</v>
      </c>
      <c r="G71" s="74">
        <f t="shared" si="39"/>
        <v>0.14299680056878777</v>
      </c>
      <c r="H71" s="74">
        <f t="shared" si="39"/>
        <v>0.15014664059722715</v>
      </c>
      <c r="I71" s="100"/>
      <c r="J71" s="78">
        <f t="shared" si="21"/>
        <v>0.565720464510013</v>
      </c>
    </row>
    <row r="72" spans="1:10" ht="12.75" hidden="1" outlineLevel="1">
      <c r="A72" s="73">
        <v>19</v>
      </c>
      <c r="B72" s="74">
        <f>B53*$A$72</f>
        <v>0.1132058004502903</v>
      </c>
      <c r="C72" s="74">
        <f aca="true" t="shared" si="40" ref="C72:H72">C53*$A$72</f>
        <v>0.12075285381364302</v>
      </c>
      <c r="D72" s="75">
        <f t="shared" si="40"/>
        <v>0.12829990717699571</v>
      </c>
      <c r="E72" s="76">
        <f t="shared" si="40"/>
        <v>0.1353438236494582</v>
      </c>
      <c r="F72" s="74">
        <f t="shared" si="40"/>
        <v>0.14339401390370107</v>
      </c>
      <c r="G72" s="74">
        <f t="shared" si="40"/>
        <v>0.15094106726705375</v>
      </c>
      <c r="H72" s="74">
        <f t="shared" si="40"/>
        <v>0.15848812063040643</v>
      </c>
      <c r="I72" s="100"/>
      <c r="J72" s="78">
        <f t="shared" si="21"/>
        <v>0.5728438236494582</v>
      </c>
    </row>
    <row r="73" spans="1:10" ht="12.75" collapsed="1">
      <c r="A73" s="95">
        <v>20</v>
      </c>
      <c r="B73" s="97">
        <f aca="true" t="shared" si="41" ref="B73:H73">B53*$A$73</f>
        <v>0.1191640004739898</v>
      </c>
      <c r="C73" s="97">
        <f t="shared" si="41"/>
        <v>0.12710826717225582</v>
      </c>
      <c r="D73" s="98">
        <f t="shared" si="41"/>
        <v>0.1350525338705218</v>
      </c>
      <c r="E73" s="99">
        <f t="shared" si="41"/>
        <v>0.14246718278890338</v>
      </c>
      <c r="F73" s="97">
        <f t="shared" si="41"/>
        <v>0.15094106726705375</v>
      </c>
      <c r="G73" s="96">
        <f t="shared" si="41"/>
        <v>0.15888533396531973</v>
      </c>
      <c r="H73" s="97">
        <f t="shared" si="41"/>
        <v>0.1668296006635857</v>
      </c>
      <c r="I73" s="100"/>
      <c r="J73" s="86">
        <f t="shared" si="21"/>
        <v>0.5799671827889034</v>
      </c>
    </row>
    <row r="74" spans="1:10" ht="12.75" hidden="1" outlineLevel="1">
      <c r="A74" s="73">
        <v>21</v>
      </c>
      <c r="B74" s="74">
        <f>B53*$A$74</f>
        <v>0.1251222004976893</v>
      </c>
      <c r="C74" s="74">
        <f aca="true" t="shared" si="42" ref="C74:H74">C53*$A$74</f>
        <v>0.1334636805308686</v>
      </c>
      <c r="D74" s="75">
        <f t="shared" si="42"/>
        <v>0.1418051605640479</v>
      </c>
      <c r="E74" s="76">
        <f t="shared" si="42"/>
        <v>0.14959054192834856</v>
      </c>
      <c r="F74" s="74">
        <f t="shared" si="42"/>
        <v>0.15848812063040646</v>
      </c>
      <c r="G74" s="74">
        <f t="shared" si="42"/>
        <v>0.16682960066358574</v>
      </c>
      <c r="H74" s="74">
        <f t="shared" si="42"/>
        <v>0.175171080696765</v>
      </c>
      <c r="I74" s="100"/>
      <c r="J74" s="78">
        <f t="shared" si="21"/>
        <v>0.5870905419283485</v>
      </c>
    </row>
    <row r="75" spans="1:10" ht="12.75" hidden="1" outlineLevel="1">
      <c r="A75" s="73">
        <v>22</v>
      </c>
      <c r="B75" s="74">
        <f>B53*$A$75</f>
        <v>0.13108040052138878</v>
      </c>
      <c r="C75" s="74">
        <f aca="true" t="shared" si="43" ref="C75:H75">C53*$A$75</f>
        <v>0.13981909388948138</v>
      </c>
      <c r="D75" s="75">
        <f t="shared" si="43"/>
        <v>0.148557787257574</v>
      </c>
      <c r="E75" s="76">
        <f t="shared" si="43"/>
        <v>0.15671390106779373</v>
      </c>
      <c r="F75" s="74">
        <f t="shared" si="43"/>
        <v>0.16603517399375914</v>
      </c>
      <c r="G75" s="74">
        <f t="shared" si="43"/>
        <v>0.17477386736185171</v>
      </c>
      <c r="H75" s="74">
        <f t="shared" si="43"/>
        <v>0.1835125607299443</v>
      </c>
      <c r="I75" s="100"/>
      <c r="J75" s="78">
        <f t="shared" si="21"/>
        <v>0.5942139010677937</v>
      </c>
    </row>
    <row r="76" spans="1:10" ht="12.75" hidden="1" outlineLevel="1">
      <c r="A76" s="73">
        <v>23</v>
      </c>
      <c r="B76" s="74">
        <f>B53*$A$76</f>
        <v>0.13703860054508826</v>
      </c>
      <c r="C76" s="74">
        <f aca="true" t="shared" si="44" ref="C76:H76">C53*$A$76</f>
        <v>0.14617450724809417</v>
      </c>
      <c r="D76" s="75">
        <f t="shared" si="44"/>
        <v>0.15531041395110007</v>
      </c>
      <c r="E76" s="76">
        <f t="shared" si="44"/>
        <v>0.16383726020723888</v>
      </c>
      <c r="F76" s="74">
        <f t="shared" si="44"/>
        <v>0.17358222735711182</v>
      </c>
      <c r="G76" s="74">
        <f t="shared" si="44"/>
        <v>0.1827181340601177</v>
      </c>
      <c r="H76" s="74">
        <f t="shared" si="44"/>
        <v>0.19185404076312357</v>
      </c>
      <c r="I76" s="100"/>
      <c r="J76" s="78">
        <f t="shared" si="21"/>
        <v>0.6013372602072389</v>
      </c>
    </row>
    <row r="77" spans="1:10" ht="12.75" hidden="1" outlineLevel="1">
      <c r="A77" s="73">
        <v>24</v>
      </c>
      <c r="B77" s="74">
        <f>B53*$A$77</f>
        <v>0.14299680056878775</v>
      </c>
      <c r="C77" s="74">
        <f aca="true" t="shared" si="45" ref="C77:H77">C53*$A$77</f>
        <v>0.15252992060670698</v>
      </c>
      <c r="D77" s="75">
        <f t="shared" si="45"/>
        <v>0.16206304064462618</v>
      </c>
      <c r="E77" s="76">
        <f t="shared" si="45"/>
        <v>0.17096061934668405</v>
      </c>
      <c r="F77" s="74">
        <f t="shared" si="45"/>
        <v>0.18112928072046452</v>
      </c>
      <c r="G77" s="74">
        <f t="shared" si="45"/>
        <v>0.1906624007583837</v>
      </c>
      <c r="H77" s="74">
        <f t="shared" si="45"/>
        <v>0.20019552079630287</v>
      </c>
      <c r="I77" s="100"/>
      <c r="J77" s="78">
        <f t="shared" si="21"/>
        <v>0.608460619346684</v>
      </c>
    </row>
    <row r="78" spans="1:10" ht="12.75" collapsed="1">
      <c r="A78" s="95">
        <v>25</v>
      </c>
      <c r="B78" s="97">
        <f aca="true" t="shared" si="46" ref="B78:H78">B53*$A$78</f>
        <v>0.14895500059248723</v>
      </c>
      <c r="C78" s="97">
        <f t="shared" si="46"/>
        <v>0.15888533396531976</v>
      </c>
      <c r="D78" s="98">
        <f t="shared" si="46"/>
        <v>0.16881566733815226</v>
      </c>
      <c r="E78" s="99">
        <f t="shared" si="46"/>
        <v>0.17808397848612922</v>
      </c>
      <c r="F78" s="97">
        <f t="shared" si="46"/>
        <v>0.1886763340838172</v>
      </c>
      <c r="G78" s="96">
        <f t="shared" si="46"/>
        <v>0.19860666745664968</v>
      </c>
      <c r="H78" s="97">
        <f t="shared" si="46"/>
        <v>0.20853700082948215</v>
      </c>
      <c r="I78" s="100"/>
      <c r="J78" s="86">
        <f t="shared" si="21"/>
        <v>0.6155839784861292</v>
      </c>
    </row>
    <row r="79" spans="1:10" ht="12.75">
      <c r="A79" s="102">
        <f>F1</f>
        <v>26.22436295835923</v>
      </c>
      <c r="B79" s="74">
        <f aca="true" t="shared" si="47" ref="B79:H79">B53*$A$79</f>
        <v>0.15624999999999997</v>
      </c>
      <c r="C79" s="74">
        <f t="shared" si="47"/>
        <v>0.16666666666666669</v>
      </c>
      <c r="D79" s="75">
        <f t="shared" si="47"/>
        <v>0.17708333333333337</v>
      </c>
      <c r="E79" s="76">
        <f t="shared" si="47"/>
        <v>0.18680555555555556</v>
      </c>
      <c r="F79" s="74">
        <f t="shared" si="47"/>
        <v>0.19791666666666666</v>
      </c>
      <c r="G79" s="77">
        <f t="shared" si="47"/>
        <v>0.20833333333333331</v>
      </c>
      <c r="H79" s="74">
        <f t="shared" si="47"/>
        <v>0.21874999999999997</v>
      </c>
      <c r="I79" s="100"/>
      <c r="J79" s="78">
        <f t="shared" si="21"/>
        <v>0.6243055555555556</v>
      </c>
    </row>
    <row r="80" spans="1:10" ht="3.75" customHeight="1" thickBot="1">
      <c r="A80" s="103"/>
      <c r="B80" s="104"/>
      <c r="C80" s="105"/>
      <c r="D80" s="106"/>
      <c r="E80" s="107"/>
      <c r="F80" s="108"/>
      <c r="G80" s="109"/>
      <c r="H80" s="105" t="s">
        <v>40</v>
      </c>
      <c r="J80" s="110"/>
    </row>
  </sheetData>
  <printOptions/>
  <pageMargins left="0.75" right="0.75" top="1" bottom="1" header="0.4921259845" footer="0.4921259845"/>
  <pageSetup orientation="portrait" paperSize="9"/>
  <ignoredErrors>
    <ignoredError sqref="E18 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7" width="4.421875" style="0" customWidth="1"/>
    <col min="8" max="8" width="4.8515625" style="0" customWidth="1"/>
    <col min="9" max="9" width="4.421875" style="0" customWidth="1"/>
    <col min="10" max="10" width="2.28125" style="0" customWidth="1"/>
    <col min="11" max="11" width="4.00390625" style="0" bestFit="1" customWidth="1"/>
    <col min="12" max="12" width="4.421875" style="0" customWidth="1"/>
    <col min="13" max="13" width="3.28125" style="0" customWidth="1"/>
    <col min="14" max="19" width="4.421875" style="0" customWidth="1"/>
  </cols>
  <sheetData>
    <row r="1" spans="1:15" ht="26.25" customHeight="1">
      <c r="A1" s="115" t="s">
        <v>45</v>
      </c>
      <c r="B1" s="116"/>
      <c r="C1" s="116"/>
      <c r="D1" s="116"/>
      <c r="E1" s="117"/>
      <c r="F1" s="118"/>
      <c r="G1" s="115" t="s">
        <v>46</v>
      </c>
      <c r="H1" s="119"/>
      <c r="I1" s="140">
        <v>160</v>
      </c>
      <c r="J1" s="116"/>
      <c r="K1" s="119"/>
      <c r="L1" s="119"/>
      <c r="M1" s="116"/>
      <c r="N1" s="30"/>
      <c r="O1" s="199"/>
    </row>
    <row r="2" spans="1:15" ht="12.75">
      <c r="A2" s="120" t="s">
        <v>47</v>
      </c>
      <c r="B2" s="121"/>
      <c r="C2" s="200">
        <v>12.7</v>
      </c>
      <c r="D2" s="200"/>
      <c r="E2" s="201"/>
      <c r="F2" s="118"/>
      <c r="G2" s="120"/>
      <c r="H2" s="118"/>
      <c r="I2" s="122" t="s">
        <v>48</v>
      </c>
      <c r="J2" s="121"/>
      <c r="K2" s="124" t="s">
        <v>49</v>
      </c>
      <c r="L2" s="202" t="s">
        <v>48</v>
      </c>
      <c r="M2" s="203"/>
      <c r="N2" s="204" t="s">
        <v>49</v>
      </c>
      <c r="O2" s="205"/>
    </row>
    <row r="3" spans="1:15" ht="12.75">
      <c r="A3" s="126" t="s">
        <v>50</v>
      </c>
      <c r="B3" s="121"/>
      <c r="C3" s="139">
        <f>60/C2/24/60</f>
        <v>0.0032808398950131237</v>
      </c>
      <c r="D3" s="139"/>
      <c r="E3" s="123"/>
      <c r="F3" s="118"/>
      <c r="G3" s="120" t="s">
        <v>51</v>
      </c>
      <c r="H3" s="118"/>
      <c r="I3" s="127"/>
      <c r="J3" s="121"/>
      <c r="K3" s="128">
        <f>+N3*$I$1</f>
        <v>112</v>
      </c>
      <c r="L3" s="185"/>
      <c r="M3" s="186"/>
      <c r="N3" s="187">
        <v>0.7</v>
      </c>
      <c r="O3" s="187"/>
    </row>
    <row r="4" spans="1:15" ht="12.75">
      <c r="A4" s="126" t="s">
        <v>52</v>
      </c>
      <c r="B4" s="121"/>
      <c r="C4" s="139">
        <f>+C3*1.609</f>
        <v>0.005278871391076116</v>
      </c>
      <c r="D4" s="139"/>
      <c r="E4" s="123"/>
      <c r="F4" s="118"/>
      <c r="G4" s="120" t="s">
        <v>53</v>
      </c>
      <c r="H4" s="118"/>
      <c r="I4" s="127">
        <f>+L4*$I$1</f>
        <v>112</v>
      </c>
      <c r="J4" s="121"/>
      <c r="K4" s="128">
        <f aca="true" t="shared" si="0" ref="K4:K10">+N4*$I$1</f>
        <v>116</v>
      </c>
      <c r="L4" s="185">
        <f>+N3</f>
        <v>0.7</v>
      </c>
      <c r="M4" s="186"/>
      <c r="N4" s="187">
        <v>0.725</v>
      </c>
      <c r="O4" s="187"/>
    </row>
    <row r="5" spans="1:15" ht="12.75">
      <c r="A5" s="129" t="s">
        <v>5</v>
      </c>
      <c r="B5" s="125"/>
      <c r="C5" s="195">
        <v>0.1875</v>
      </c>
      <c r="D5" s="195"/>
      <c r="E5" s="196"/>
      <c r="F5" s="118"/>
      <c r="G5" s="120" t="s">
        <v>54</v>
      </c>
      <c r="H5" s="118"/>
      <c r="I5" s="127">
        <f aca="true" t="shared" si="1" ref="I5:I10">+L5*$I$1</f>
        <v>116</v>
      </c>
      <c r="J5" s="121"/>
      <c r="K5" s="128">
        <f t="shared" si="0"/>
        <v>120</v>
      </c>
      <c r="L5" s="185">
        <f aca="true" t="shared" si="2" ref="L5:L10">+N4</f>
        <v>0.725</v>
      </c>
      <c r="M5" s="186"/>
      <c r="N5" s="187">
        <v>0.75</v>
      </c>
      <c r="O5" s="187"/>
    </row>
    <row r="6" spans="1:15" ht="12.75">
      <c r="A6" s="126" t="s">
        <v>52</v>
      </c>
      <c r="B6" s="121"/>
      <c r="C6" s="197">
        <f>+C5*1.609</f>
        <v>0.3016875</v>
      </c>
      <c r="D6" s="197"/>
      <c r="E6" s="198"/>
      <c r="F6" s="118"/>
      <c r="G6" s="120" t="s">
        <v>55</v>
      </c>
      <c r="H6" s="118"/>
      <c r="I6" s="127">
        <f t="shared" si="1"/>
        <v>120</v>
      </c>
      <c r="J6" s="121"/>
      <c r="K6" s="128">
        <f t="shared" si="0"/>
        <v>128</v>
      </c>
      <c r="L6" s="185">
        <f t="shared" si="2"/>
        <v>0.75</v>
      </c>
      <c r="M6" s="186"/>
      <c r="N6" s="187">
        <v>0.8</v>
      </c>
      <c r="O6" s="187"/>
    </row>
    <row r="7" spans="1:15" ht="12.75">
      <c r="A7" s="126" t="s">
        <v>56</v>
      </c>
      <c r="B7" s="121"/>
      <c r="C7" s="193">
        <f>60/C5/24</f>
        <v>13.333333333333334</v>
      </c>
      <c r="D7" s="193"/>
      <c r="E7" s="194"/>
      <c r="F7" s="118"/>
      <c r="G7" s="120" t="s">
        <v>57</v>
      </c>
      <c r="H7" s="118"/>
      <c r="I7" s="127">
        <f t="shared" si="1"/>
        <v>128</v>
      </c>
      <c r="J7" s="121"/>
      <c r="K7" s="128">
        <f t="shared" si="0"/>
        <v>136</v>
      </c>
      <c r="L7" s="185">
        <f t="shared" si="2"/>
        <v>0.8</v>
      </c>
      <c r="M7" s="186"/>
      <c r="N7" s="187">
        <v>0.85</v>
      </c>
      <c r="O7" s="187"/>
    </row>
    <row r="8" spans="1:15" ht="12.75">
      <c r="A8" s="126" t="s">
        <v>58</v>
      </c>
      <c r="B8" s="130"/>
      <c r="C8" s="183">
        <f>+C5*0.4</f>
        <v>0.07500000000000001</v>
      </c>
      <c r="D8" s="183">
        <f>+C5*0.4</f>
        <v>0.07500000000000001</v>
      </c>
      <c r="E8" s="184"/>
      <c r="F8" s="131"/>
      <c r="G8" s="120" t="s">
        <v>59</v>
      </c>
      <c r="H8" s="118"/>
      <c r="I8" s="127">
        <f t="shared" si="1"/>
        <v>136</v>
      </c>
      <c r="J8" s="121"/>
      <c r="K8" s="128">
        <f t="shared" si="0"/>
        <v>144</v>
      </c>
      <c r="L8" s="185">
        <f t="shared" si="2"/>
        <v>0.85</v>
      </c>
      <c r="M8" s="186"/>
      <c r="N8" s="187">
        <v>0.9</v>
      </c>
      <c r="O8" s="187"/>
    </row>
    <row r="9" spans="1:15" ht="12.75">
      <c r="A9" s="126" t="s">
        <v>60</v>
      </c>
      <c r="B9" s="130"/>
      <c r="C9" s="183">
        <f>+C5*0.6</f>
        <v>0.11249999999999999</v>
      </c>
      <c r="D9" s="183"/>
      <c r="E9" s="184"/>
      <c r="F9" s="131"/>
      <c r="G9" s="120" t="s">
        <v>61</v>
      </c>
      <c r="H9" s="118"/>
      <c r="I9" s="127">
        <f t="shared" si="1"/>
        <v>144</v>
      </c>
      <c r="J9" s="121"/>
      <c r="K9" s="128">
        <f t="shared" si="0"/>
        <v>152</v>
      </c>
      <c r="L9" s="185">
        <f t="shared" si="2"/>
        <v>0.9</v>
      </c>
      <c r="M9" s="186"/>
      <c r="N9" s="187">
        <v>0.95</v>
      </c>
      <c r="O9" s="187"/>
    </row>
    <row r="10" spans="1:15" ht="12.75">
      <c r="A10" s="132" t="s">
        <v>62</v>
      </c>
      <c r="B10" s="133"/>
      <c r="C10" s="188">
        <f>+C5*0.8</f>
        <v>0.15000000000000002</v>
      </c>
      <c r="D10" s="188"/>
      <c r="E10" s="189"/>
      <c r="F10" s="131"/>
      <c r="G10" s="134" t="s">
        <v>63</v>
      </c>
      <c r="H10" s="135"/>
      <c r="I10" s="136">
        <f t="shared" si="1"/>
        <v>152</v>
      </c>
      <c r="J10" s="137"/>
      <c r="K10" s="138">
        <f t="shared" si="0"/>
        <v>156</v>
      </c>
      <c r="L10" s="190">
        <f t="shared" si="2"/>
        <v>0.95</v>
      </c>
      <c r="M10" s="191"/>
      <c r="N10" s="192">
        <v>0.975</v>
      </c>
      <c r="O10" s="192"/>
    </row>
  </sheetData>
  <mergeCells count="28">
    <mergeCell ref="N1:O1"/>
    <mergeCell ref="C2:E2"/>
    <mergeCell ref="L2:M2"/>
    <mergeCell ref="N2:O2"/>
    <mergeCell ref="C3:E3"/>
    <mergeCell ref="L3:M3"/>
    <mergeCell ref="N3:O3"/>
    <mergeCell ref="C4:E4"/>
    <mergeCell ref="L4:M4"/>
    <mergeCell ref="N4:O4"/>
    <mergeCell ref="C5:E5"/>
    <mergeCell ref="L5:M5"/>
    <mergeCell ref="N5:O5"/>
    <mergeCell ref="C6:E6"/>
    <mergeCell ref="L6:M6"/>
    <mergeCell ref="N6:O6"/>
    <mergeCell ref="C7:E7"/>
    <mergeCell ref="L7:M7"/>
    <mergeCell ref="N7:O7"/>
    <mergeCell ref="C8:E8"/>
    <mergeCell ref="L8:M8"/>
    <mergeCell ref="N8:O8"/>
    <mergeCell ref="C9:E9"/>
    <mergeCell ref="L9:M9"/>
    <mergeCell ref="N9:O9"/>
    <mergeCell ref="C10:E10"/>
    <mergeCell ref="L10:M10"/>
    <mergeCell ref="N10:O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9.8515625" style="0" customWidth="1"/>
    <col min="3" max="3" width="9.00390625" style="29" customWidth="1"/>
    <col min="4" max="4" width="4.7109375" style="29" customWidth="1"/>
    <col min="5" max="5" width="3.421875" style="29" customWidth="1"/>
    <col min="6" max="6" width="4.8515625" style="0" customWidth="1"/>
  </cols>
  <sheetData>
    <row r="1" spans="1:5" ht="12.75" customHeight="1">
      <c r="A1" s="26" t="s">
        <v>31</v>
      </c>
      <c r="B1" s="27" t="s">
        <v>5</v>
      </c>
      <c r="C1" s="28" t="s">
        <v>32</v>
      </c>
      <c r="E1" s="29" t="s">
        <v>33</v>
      </c>
    </row>
    <row r="2" spans="1:5" ht="12.75" customHeight="1">
      <c r="A2" s="29">
        <v>1</v>
      </c>
      <c r="B2" s="31">
        <v>0.004398148148148148</v>
      </c>
      <c r="C2" s="32">
        <f>+B2</f>
        <v>0.004398148148148148</v>
      </c>
      <c r="E2" s="28" t="s">
        <v>31</v>
      </c>
    </row>
    <row r="3" spans="1:6" ht="12.75" customHeight="1">
      <c r="A3" s="29">
        <v>2</v>
      </c>
      <c r="B3" s="31">
        <v>0.004398148148148148</v>
      </c>
      <c r="C3" s="32">
        <f>+B3+C2</f>
        <v>0.008796296296296297</v>
      </c>
      <c r="E3" s="33">
        <v>5</v>
      </c>
      <c r="F3" s="34">
        <f>+C6</f>
        <v>0.02199074074074074</v>
      </c>
    </row>
    <row r="4" spans="1:6" ht="12.75" customHeight="1">
      <c r="A4" s="29">
        <v>3</v>
      </c>
      <c r="B4" s="31">
        <v>0.004398148148148148</v>
      </c>
      <c r="C4" s="35">
        <f aca="true" t="shared" si="0" ref="C4:C43">+B4+C3</f>
        <v>0.013194444444444446</v>
      </c>
      <c r="D4" s="26"/>
      <c r="E4" s="36">
        <v>10</v>
      </c>
      <c r="F4" s="37">
        <f>+C11</f>
        <v>0.04386574074074073</v>
      </c>
    </row>
    <row r="5" spans="1:6" ht="12.75" customHeight="1">
      <c r="A5" s="29">
        <v>4</v>
      </c>
      <c r="B5" s="31">
        <v>0.004398148148148148</v>
      </c>
      <c r="C5" s="35">
        <f t="shared" si="0"/>
        <v>0.017592592592592594</v>
      </c>
      <c r="E5" s="38">
        <v>15</v>
      </c>
      <c r="F5" s="34">
        <f>+C16</f>
        <v>0.06556712962962961</v>
      </c>
    </row>
    <row r="6" spans="1:6" ht="12.75" customHeight="1">
      <c r="A6" s="39">
        <v>5</v>
      </c>
      <c r="B6" s="25">
        <v>0.004398148148148148</v>
      </c>
      <c r="C6" s="40">
        <f t="shared" si="0"/>
        <v>0.02199074074074074</v>
      </c>
      <c r="E6" s="36">
        <v>20</v>
      </c>
      <c r="F6" s="37">
        <f>+C21</f>
        <v>0.08755787037037036</v>
      </c>
    </row>
    <row r="7" spans="1:6" ht="12.75" customHeight="1">
      <c r="A7" s="29">
        <v>6</v>
      </c>
      <c r="B7" s="31">
        <v>0.004340277777777778</v>
      </c>
      <c r="C7" s="35">
        <f t="shared" si="0"/>
        <v>0.026331018518518517</v>
      </c>
      <c r="E7" s="41" t="s">
        <v>34</v>
      </c>
      <c r="F7" s="42">
        <f>+C23</f>
        <v>0.09237824074074073</v>
      </c>
    </row>
    <row r="8" spans="1:6" ht="12.75" customHeight="1">
      <c r="A8" s="29">
        <v>7</v>
      </c>
      <c r="B8" s="31">
        <v>0.004340277777777778</v>
      </c>
      <c r="C8" s="35">
        <f t="shared" si="0"/>
        <v>0.030671296296296294</v>
      </c>
      <c r="D8" s="26"/>
      <c r="E8" s="36">
        <v>25</v>
      </c>
      <c r="F8" s="37">
        <f>+C27</f>
        <v>0.10954861111111111</v>
      </c>
    </row>
    <row r="9" spans="1:6" ht="12.75" customHeight="1">
      <c r="A9" s="29">
        <v>8</v>
      </c>
      <c r="B9" s="31">
        <v>0.004340277777777778</v>
      </c>
      <c r="C9" s="35">
        <f t="shared" si="0"/>
        <v>0.03501157407407407</v>
      </c>
      <c r="E9" s="33">
        <v>30</v>
      </c>
      <c r="F9" s="34">
        <f>+C32</f>
        <v>0.13177083333333334</v>
      </c>
    </row>
    <row r="10" spans="1:6" ht="12.75" customHeight="1">
      <c r="A10" s="29">
        <v>9</v>
      </c>
      <c r="B10" s="31">
        <v>0.004340277777777778</v>
      </c>
      <c r="C10" s="35">
        <f t="shared" si="0"/>
        <v>0.039351851851851846</v>
      </c>
      <c r="E10" s="36">
        <v>35</v>
      </c>
      <c r="F10" s="37">
        <f>+C37</f>
        <v>0.1540509259259259</v>
      </c>
    </row>
    <row r="11" spans="1:6" ht="12.75" customHeight="1">
      <c r="A11" s="39">
        <v>10</v>
      </c>
      <c r="B11" s="25">
        <v>0.004513888888888889</v>
      </c>
      <c r="C11" s="40">
        <f t="shared" si="0"/>
        <v>0.04386574074074073</v>
      </c>
      <c r="E11" s="33">
        <v>40</v>
      </c>
      <c r="F11" s="34">
        <f>+C42</f>
        <v>0.17673611111111112</v>
      </c>
    </row>
    <row r="12" spans="1:3" ht="12.75" customHeight="1">
      <c r="A12" s="29">
        <v>11</v>
      </c>
      <c r="B12" s="31">
        <v>0.004340277777777778</v>
      </c>
      <c r="C12" s="35">
        <f t="shared" si="0"/>
        <v>0.04820601851851851</v>
      </c>
    </row>
    <row r="13" spans="1:3" ht="12.75" customHeight="1">
      <c r="A13" s="29">
        <v>12</v>
      </c>
      <c r="B13" s="31">
        <v>0.004340277777777778</v>
      </c>
      <c r="C13" s="35">
        <f t="shared" si="0"/>
        <v>0.052546296296296285</v>
      </c>
    </row>
    <row r="14" spans="1:3" ht="12.75" customHeight="1">
      <c r="A14" s="29">
        <v>13</v>
      </c>
      <c r="B14" s="31">
        <v>0.004340277777777778</v>
      </c>
      <c r="C14" s="35">
        <f t="shared" si="0"/>
        <v>0.05688657407407406</v>
      </c>
    </row>
    <row r="15" spans="1:3" ht="12.75" customHeight="1">
      <c r="A15" s="29">
        <v>14</v>
      </c>
      <c r="B15" s="31">
        <v>0.004340277777777778</v>
      </c>
      <c r="C15" s="35">
        <f t="shared" si="0"/>
        <v>0.06122685185185184</v>
      </c>
    </row>
    <row r="16" spans="1:3" ht="12.75" customHeight="1">
      <c r="A16" s="39">
        <v>15</v>
      </c>
      <c r="B16" s="25">
        <v>0.004340277777777778</v>
      </c>
      <c r="C16" s="40">
        <f t="shared" si="0"/>
        <v>0.06556712962962961</v>
      </c>
    </row>
    <row r="17" spans="1:3" ht="12.75" customHeight="1">
      <c r="A17" s="29">
        <v>16</v>
      </c>
      <c r="B17" s="31">
        <v>0.004340277777777778</v>
      </c>
      <c r="C17" s="35">
        <f t="shared" si="0"/>
        <v>0.06990740740740739</v>
      </c>
    </row>
    <row r="18" spans="1:3" ht="12.75" customHeight="1">
      <c r="A18" s="29">
        <v>17</v>
      </c>
      <c r="B18" s="31">
        <v>0.004340277777777778</v>
      </c>
      <c r="C18" s="35">
        <f t="shared" si="0"/>
        <v>0.07424768518518517</v>
      </c>
    </row>
    <row r="19" spans="1:3" ht="12.75" customHeight="1">
      <c r="A19" s="29">
        <v>18</v>
      </c>
      <c r="B19" s="31">
        <v>0.004340277777777778</v>
      </c>
      <c r="C19" s="35">
        <f t="shared" si="0"/>
        <v>0.07858796296296294</v>
      </c>
    </row>
    <row r="20" spans="1:3" ht="12.75" customHeight="1">
      <c r="A20" s="29">
        <v>19</v>
      </c>
      <c r="B20" s="31">
        <v>0.004340277777777778</v>
      </c>
      <c r="C20" s="35">
        <f t="shared" si="0"/>
        <v>0.08292824074074072</v>
      </c>
    </row>
    <row r="21" spans="1:3" ht="12.75" customHeight="1">
      <c r="A21" s="39">
        <v>20</v>
      </c>
      <c r="B21" s="25">
        <v>0.00462962962962963</v>
      </c>
      <c r="C21" s="40">
        <f t="shared" si="0"/>
        <v>0.08755787037037036</v>
      </c>
    </row>
    <row r="22" spans="1:3" ht="12.75" customHeight="1">
      <c r="A22" s="29">
        <v>21</v>
      </c>
      <c r="B22" s="31">
        <v>0.004398148148148148</v>
      </c>
      <c r="C22" s="35">
        <f t="shared" si="0"/>
        <v>0.0919560185185185</v>
      </c>
    </row>
    <row r="23" spans="1:6" ht="12.75" customHeight="1">
      <c r="A23" s="43">
        <v>21.096</v>
      </c>
      <c r="B23" s="44">
        <v>0.004398148148148148</v>
      </c>
      <c r="C23" s="45">
        <f>+B23/1000*96+C22</f>
        <v>0.09237824074074073</v>
      </c>
      <c r="D23" s="26"/>
      <c r="E23" s="32"/>
      <c r="F23" s="46"/>
    </row>
    <row r="24" spans="1:3" ht="12.75" customHeight="1">
      <c r="A24" s="29">
        <v>22</v>
      </c>
      <c r="B24" s="31">
        <v>0.004398148148148148</v>
      </c>
      <c r="C24" s="35">
        <f>+B24+C22</f>
        <v>0.09635416666666666</v>
      </c>
    </row>
    <row r="25" spans="1:3" ht="12.75" customHeight="1">
      <c r="A25" s="29">
        <v>23</v>
      </c>
      <c r="B25" s="31">
        <v>0.004398148148148148</v>
      </c>
      <c r="C25" s="35">
        <f t="shared" si="0"/>
        <v>0.10075231481481481</v>
      </c>
    </row>
    <row r="26" spans="1:3" ht="12.75" customHeight="1">
      <c r="A26" s="29">
        <v>24</v>
      </c>
      <c r="B26" s="31">
        <v>0.004398148148148148</v>
      </c>
      <c r="C26" s="35">
        <f t="shared" si="0"/>
        <v>0.10515046296296296</v>
      </c>
    </row>
    <row r="27" spans="1:3" ht="12.75" customHeight="1">
      <c r="A27" s="39">
        <v>25</v>
      </c>
      <c r="B27" s="25">
        <v>0.004398148148148148</v>
      </c>
      <c r="C27" s="40">
        <f t="shared" si="0"/>
        <v>0.10954861111111111</v>
      </c>
    </row>
    <row r="28" spans="1:3" ht="12.75" customHeight="1">
      <c r="A28" s="29">
        <v>26</v>
      </c>
      <c r="B28" s="31">
        <v>0.004398148148148148</v>
      </c>
      <c r="C28" s="35">
        <f t="shared" si="0"/>
        <v>0.11394675925925926</v>
      </c>
    </row>
    <row r="29" spans="1:3" ht="12.75" customHeight="1">
      <c r="A29" s="29">
        <v>27</v>
      </c>
      <c r="B29" s="31">
        <v>0.004398148148148148</v>
      </c>
      <c r="C29" s="35">
        <f t="shared" si="0"/>
        <v>0.11834490740740741</v>
      </c>
    </row>
    <row r="30" spans="1:3" ht="12.75" customHeight="1">
      <c r="A30" s="29">
        <v>28</v>
      </c>
      <c r="B30" s="31">
        <v>0.004398148148148148</v>
      </c>
      <c r="C30" s="35">
        <f t="shared" si="0"/>
        <v>0.12274305555555556</v>
      </c>
    </row>
    <row r="31" spans="1:3" ht="12.75" customHeight="1">
      <c r="A31" s="29">
        <v>29</v>
      </c>
      <c r="B31" s="31">
        <v>0.004398148148148148</v>
      </c>
      <c r="C31" s="35">
        <f t="shared" si="0"/>
        <v>0.12714120370370371</v>
      </c>
    </row>
    <row r="32" spans="1:3" ht="12.75" customHeight="1">
      <c r="A32" s="39">
        <v>30</v>
      </c>
      <c r="B32" s="25">
        <v>0.00462962962962963</v>
      </c>
      <c r="C32" s="40">
        <f t="shared" si="0"/>
        <v>0.13177083333333334</v>
      </c>
    </row>
    <row r="33" spans="1:3" ht="12.75" customHeight="1">
      <c r="A33" s="29">
        <v>31</v>
      </c>
      <c r="B33" s="31">
        <v>0.004456018518518519</v>
      </c>
      <c r="C33" s="47">
        <f t="shared" si="0"/>
        <v>0.13622685185185185</v>
      </c>
    </row>
    <row r="34" spans="1:3" ht="12.75" customHeight="1">
      <c r="A34" s="29">
        <v>32</v>
      </c>
      <c r="B34" s="31">
        <v>0.004456018518518519</v>
      </c>
      <c r="C34" s="47">
        <f t="shared" si="0"/>
        <v>0.14068287037037036</v>
      </c>
    </row>
    <row r="35" spans="1:3" ht="12.75" customHeight="1">
      <c r="A35" s="29">
        <v>33</v>
      </c>
      <c r="B35" s="31">
        <v>0.004456018518518519</v>
      </c>
      <c r="C35" s="47">
        <f t="shared" si="0"/>
        <v>0.14513888888888887</v>
      </c>
    </row>
    <row r="36" spans="1:3" ht="12.75" customHeight="1">
      <c r="A36" s="29">
        <v>34</v>
      </c>
      <c r="B36" s="31">
        <v>0.004456018518518519</v>
      </c>
      <c r="C36" s="47">
        <f t="shared" si="0"/>
        <v>0.14959490740740738</v>
      </c>
    </row>
    <row r="37" spans="1:3" ht="12.75" customHeight="1">
      <c r="A37" s="39">
        <v>35</v>
      </c>
      <c r="B37" s="25">
        <v>0.004456018518518519</v>
      </c>
      <c r="C37" s="40">
        <f t="shared" si="0"/>
        <v>0.1540509259259259</v>
      </c>
    </row>
    <row r="38" spans="1:3" ht="12.75" customHeight="1">
      <c r="A38" s="29">
        <v>36</v>
      </c>
      <c r="B38" s="31">
        <v>0.004513888888888889</v>
      </c>
      <c r="C38" s="47">
        <f t="shared" si="0"/>
        <v>0.1585648148148148</v>
      </c>
    </row>
    <row r="39" spans="1:3" ht="12.75" customHeight="1">
      <c r="A39" s="29">
        <v>37</v>
      </c>
      <c r="B39" s="31">
        <v>0.004513888888888889</v>
      </c>
      <c r="C39" s="47">
        <f t="shared" si="0"/>
        <v>0.1630787037037037</v>
      </c>
    </row>
    <row r="40" spans="1:3" ht="12.75" customHeight="1">
      <c r="A40" s="29">
        <v>38</v>
      </c>
      <c r="B40" s="31">
        <v>0.004513888888888889</v>
      </c>
      <c r="C40" s="47">
        <f t="shared" si="0"/>
        <v>0.1675925925925926</v>
      </c>
    </row>
    <row r="41" spans="1:3" ht="12.75" customHeight="1">
      <c r="A41" s="29">
        <v>39</v>
      </c>
      <c r="B41" s="31">
        <v>0.004513888888888889</v>
      </c>
      <c r="C41" s="47">
        <f t="shared" si="0"/>
        <v>0.1721064814814815</v>
      </c>
    </row>
    <row r="42" spans="1:3" ht="12.75" customHeight="1">
      <c r="A42" s="39">
        <v>40</v>
      </c>
      <c r="B42" s="25">
        <v>0.00462962962962963</v>
      </c>
      <c r="C42" s="40">
        <f t="shared" si="0"/>
        <v>0.17673611111111112</v>
      </c>
    </row>
    <row r="43" spans="1:3" ht="12.75" customHeight="1">
      <c r="A43" s="29">
        <v>41</v>
      </c>
      <c r="B43" s="31">
        <v>0.00462962962962963</v>
      </c>
      <c r="C43" s="47">
        <f t="shared" si="0"/>
        <v>0.18136574074074074</v>
      </c>
    </row>
    <row r="44" spans="1:3" ht="12.75" customHeight="1">
      <c r="A44" s="29">
        <v>42</v>
      </c>
      <c r="B44" s="31">
        <v>0.00462962962962963</v>
      </c>
      <c r="C44" s="47">
        <f>+B44+C43</f>
        <v>0.18599537037037037</v>
      </c>
    </row>
    <row r="45" spans="1:3" ht="12.75" customHeight="1">
      <c r="A45" s="48">
        <v>42.195</v>
      </c>
      <c r="B45" s="44">
        <v>0.00462962962962963</v>
      </c>
      <c r="C45" s="49">
        <f>+B45/1000*195+C44</f>
        <v>0.18689814814814815</v>
      </c>
    </row>
    <row r="46" spans="1:3" ht="12.75" customHeight="1">
      <c r="A46" s="50"/>
      <c r="B46" s="31"/>
      <c r="C46" s="50"/>
    </row>
    <row r="47" spans="1:3" ht="12.75" customHeight="1">
      <c r="A47" s="50"/>
      <c r="B47" s="31"/>
      <c r="C47" s="50"/>
    </row>
    <row r="48" spans="1:3" ht="12.75" customHeight="1">
      <c r="A48" s="50"/>
      <c r="B48" s="31"/>
      <c r="C48" s="50"/>
    </row>
    <row r="49" spans="1:3" ht="12.75" customHeight="1">
      <c r="A49" s="50"/>
      <c r="B49" s="31"/>
      <c r="C49" s="5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6:L73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10.00390625" style="145" customWidth="1"/>
    <col min="4" max="4" width="10.7109375" style="14" bestFit="1" customWidth="1"/>
    <col min="5" max="5" width="8.57421875" style="145" customWidth="1"/>
    <col min="6" max="6" width="11.28125" style="145" bestFit="1" customWidth="1"/>
    <col min="7" max="7" width="10.7109375" style="0" bestFit="1" customWidth="1"/>
    <col min="8" max="8" width="10.7109375" style="0" customWidth="1"/>
    <col min="9" max="9" width="6.7109375" style="0" customWidth="1"/>
    <col min="10" max="10" width="8.7109375" style="0" customWidth="1"/>
    <col min="11" max="11" width="11.57421875" style="0" customWidth="1"/>
    <col min="12" max="12" width="9.57421875" style="0" bestFit="1" customWidth="1"/>
  </cols>
  <sheetData>
    <row r="26" spans="1:12" ht="13.5" thickBot="1">
      <c r="A26" t="s">
        <v>31</v>
      </c>
      <c r="B26" s="155" t="s">
        <v>68</v>
      </c>
      <c r="C26" s="14" t="s">
        <v>68</v>
      </c>
      <c r="D26" s="14" t="s">
        <v>71</v>
      </c>
      <c r="E26" s="159" t="s">
        <v>69</v>
      </c>
      <c r="F26" s="164" t="s">
        <v>66</v>
      </c>
      <c r="G26" s="145" t="s">
        <v>73</v>
      </c>
      <c r="H26" s="160" t="s">
        <v>70</v>
      </c>
      <c r="I26" s="165" t="s">
        <v>67</v>
      </c>
      <c r="K26" s="206" t="s">
        <v>72</v>
      </c>
      <c r="L26" s="206"/>
    </row>
    <row r="27" spans="1:12" ht="15">
      <c r="A27" s="148">
        <v>1</v>
      </c>
      <c r="B27" s="153">
        <v>0.004432870370370371</v>
      </c>
      <c r="C27" s="14">
        <v>0.004398148148148148</v>
      </c>
      <c r="D27" s="161">
        <f>+C27</f>
        <v>0.004398148148148148</v>
      </c>
      <c r="E27" s="156">
        <v>0.004768518518518518</v>
      </c>
      <c r="F27" s="161">
        <f>+E27</f>
        <v>0.004768518518518518</v>
      </c>
      <c r="G27" s="14">
        <f aca="true" t="shared" si="0" ref="G27:G69">IF(F27&gt;D27,F27-D27,D27-F27)</f>
        <v>0.00037037037037036986</v>
      </c>
      <c r="H27" s="153">
        <f aca="true" t="shared" si="1" ref="H27:H69">+F27/A27</f>
        <v>0.004768518518518518</v>
      </c>
      <c r="I27" s="166">
        <v>101</v>
      </c>
      <c r="K27" s="146">
        <v>0.003993055555555556</v>
      </c>
      <c r="L27" s="147">
        <f>+K27</f>
        <v>0.003993055555555556</v>
      </c>
    </row>
    <row r="28" spans="1:12" ht="15">
      <c r="A28" s="148">
        <v>2</v>
      </c>
      <c r="B28" s="153">
        <v>0.004432870370370371</v>
      </c>
      <c r="C28" s="14">
        <v>0.004398148148148148</v>
      </c>
      <c r="D28" s="161">
        <f>+D27+C28</f>
        <v>0.008796296296296297</v>
      </c>
      <c r="E28" s="156">
        <v>0.0044212962962962956</v>
      </c>
      <c r="F28" s="161">
        <f>+F27+E28</f>
        <v>0.009189814814814814</v>
      </c>
      <c r="G28" s="14">
        <f t="shared" si="0"/>
        <v>0.000393518518518517</v>
      </c>
      <c r="H28" s="153">
        <f t="shared" si="1"/>
        <v>0.004594907407407407</v>
      </c>
      <c r="I28" s="166">
        <v>107</v>
      </c>
      <c r="K28" s="146">
        <v>0.004861111111111111</v>
      </c>
      <c r="L28" s="147">
        <f>+K28</f>
        <v>0.004861111111111111</v>
      </c>
    </row>
    <row r="29" spans="1:12" ht="15">
      <c r="A29" s="148">
        <v>3</v>
      </c>
      <c r="B29" s="153">
        <v>0.004432870370370371</v>
      </c>
      <c r="C29" s="14">
        <v>0.004398148148148148</v>
      </c>
      <c r="D29" s="161">
        <f aca="true" t="shared" si="2" ref="D29:F68">+D28+C29</f>
        <v>0.013194444444444446</v>
      </c>
      <c r="E29" s="156">
        <v>0.00431712962962963</v>
      </c>
      <c r="F29" s="161">
        <f t="shared" si="2"/>
        <v>0.013506944444444443</v>
      </c>
      <c r="G29" s="14">
        <f t="shared" si="0"/>
        <v>0.0003124999999999968</v>
      </c>
      <c r="H29" s="153">
        <f t="shared" si="1"/>
        <v>0.004502314814814814</v>
      </c>
      <c r="I29" s="166">
        <v>108</v>
      </c>
      <c r="K29" s="146">
        <v>0.005381944444444445</v>
      </c>
      <c r="L29" s="147">
        <f>+K29</f>
        <v>0.005381944444444445</v>
      </c>
    </row>
    <row r="30" spans="1:12" ht="15">
      <c r="A30" s="148">
        <v>4</v>
      </c>
      <c r="B30" s="153">
        <v>0.004432870370370371</v>
      </c>
      <c r="C30" s="14">
        <v>0.004398148148148148</v>
      </c>
      <c r="D30" s="161">
        <f t="shared" si="2"/>
        <v>0.017592592592592594</v>
      </c>
      <c r="E30" s="156">
        <v>0.004386574074074074</v>
      </c>
      <c r="F30" s="161">
        <f t="shared" si="2"/>
        <v>0.017893518518518517</v>
      </c>
      <c r="G30" s="14">
        <f t="shared" si="0"/>
        <v>0.00030092592592592324</v>
      </c>
      <c r="H30" s="153">
        <f t="shared" si="1"/>
        <v>0.004473379629629629</v>
      </c>
      <c r="I30" s="166">
        <v>108</v>
      </c>
      <c r="K30" s="146">
        <v>0.004166666666666667</v>
      </c>
      <c r="L30" s="147">
        <f>+K30</f>
        <v>0.004166666666666667</v>
      </c>
    </row>
    <row r="31" spans="1:12" ht="15.75">
      <c r="A31" s="148">
        <v>5</v>
      </c>
      <c r="B31" s="154">
        <v>0.004432870370370371</v>
      </c>
      <c r="C31" s="150">
        <v>0.004398148148148148</v>
      </c>
      <c r="D31" s="162">
        <f t="shared" si="2"/>
        <v>0.02199074074074074</v>
      </c>
      <c r="E31" s="157">
        <v>0.0043055555555555555</v>
      </c>
      <c r="F31" s="162">
        <f t="shared" si="2"/>
        <v>0.022199074074074072</v>
      </c>
      <c r="G31" s="168">
        <f t="shared" si="0"/>
        <v>0.0002083333333333312</v>
      </c>
      <c r="H31" s="154">
        <f t="shared" si="1"/>
        <v>0.004439814814814815</v>
      </c>
      <c r="I31" s="167">
        <v>114</v>
      </c>
      <c r="K31" s="146">
        <v>0.00017361111111111112</v>
      </c>
      <c r="L31" s="147">
        <f>+K31</f>
        <v>0.00017361111111111112</v>
      </c>
    </row>
    <row r="32" spans="1:9" ht="15">
      <c r="A32" s="148">
        <v>6</v>
      </c>
      <c r="B32" s="153">
        <v>0.004432870370370371</v>
      </c>
      <c r="C32" s="14">
        <v>0.004340277777777778</v>
      </c>
      <c r="D32" s="161">
        <f t="shared" si="2"/>
        <v>0.026331018518518517</v>
      </c>
      <c r="E32" s="156">
        <v>0.0042592592592592595</v>
      </c>
      <c r="F32" s="161">
        <f t="shared" si="2"/>
        <v>0.026458333333333334</v>
      </c>
      <c r="G32" s="14">
        <f t="shared" si="0"/>
        <v>0.0001273148148148162</v>
      </c>
      <c r="H32" s="153">
        <f t="shared" si="1"/>
        <v>0.004409722222222222</v>
      </c>
      <c r="I32" s="166">
        <v>116</v>
      </c>
    </row>
    <row r="33" spans="1:9" ht="15">
      <c r="A33" s="148">
        <v>7</v>
      </c>
      <c r="B33" s="153">
        <v>0.004432870370370371</v>
      </c>
      <c r="C33" s="14">
        <v>0.004340277777777778</v>
      </c>
      <c r="D33" s="161">
        <f t="shared" si="2"/>
        <v>0.030671296296296294</v>
      </c>
      <c r="E33" s="156">
        <v>0.0043055555555555555</v>
      </c>
      <c r="F33" s="161">
        <f t="shared" si="2"/>
        <v>0.03076388888888889</v>
      </c>
      <c r="G33" s="14">
        <f t="shared" si="0"/>
        <v>9.25925925925955E-05</v>
      </c>
      <c r="H33" s="153">
        <f t="shared" si="1"/>
        <v>0.00439484126984127</v>
      </c>
      <c r="I33" s="166">
        <v>118</v>
      </c>
    </row>
    <row r="34" spans="1:9" ht="15">
      <c r="A34" s="148">
        <v>8</v>
      </c>
      <c r="B34" s="153">
        <v>0.004432870370370371</v>
      </c>
      <c r="C34" s="14">
        <v>0.004340277777777778</v>
      </c>
      <c r="D34" s="161">
        <f t="shared" si="2"/>
        <v>0.03501157407407407</v>
      </c>
      <c r="E34" s="156">
        <v>0.004340277777777778</v>
      </c>
      <c r="F34" s="161">
        <f t="shared" si="2"/>
        <v>0.035104166666666665</v>
      </c>
      <c r="G34" s="14">
        <f t="shared" si="0"/>
        <v>9.25925925925955E-05</v>
      </c>
      <c r="H34" s="153">
        <f t="shared" si="1"/>
        <v>0.004388020833333333</v>
      </c>
      <c r="I34" s="166">
        <v>114</v>
      </c>
    </row>
    <row r="35" spans="1:9" ht="15">
      <c r="A35" s="148">
        <v>9</v>
      </c>
      <c r="B35" s="153">
        <v>0.004432870370370371</v>
      </c>
      <c r="C35" s="14">
        <v>0.004340277777777778</v>
      </c>
      <c r="D35" s="161">
        <f t="shared" si="2"/>
        <v>0.039351851851851846</v>
      </c>
      <c r="E35" s="156">
        <v>0.00431712962962963</v>
      </c>
      <c r="F35" s="161">
        <f t="shared" si="2"/>
        <v>0.039421296296296295</v>
      </c>
      <c r="G35" s="14">
        <f t="shared" si="0"/>
        <v>6.944444444444836E-05</v>
      </c>
      <c r="H35" s="153">
        <f t="shared" si="1"/>
        <v>0.00438014403292181</v>
      </c>
      <c r="I35" s="166">
        <v>113</v>
      </c>
    </row>
    <row r="36" spans="1:9" ht="15.75">
      <c r="A36" s="148">
        <v>10</v>
      </c>
      <c r="B36" s="154">
        <v>0.004432870370370371</v>
      </c>
      <c r="C36" s="150">
        <v>0.004513888888888889</v>
      </c>
      <c r="D36" s="162">
        <f t="shared" si="2"/>
        <v>0.04386574074074073</v>
      </c>
      <c r="E36" s="157">
        <v>0.004293981481481481</v>
      </c>
      <c r="F36" s="162">
        <f t="shared" si="2"/>
        <v>0.043715277777777777</v>
      </c>
      <c r="G36" s="168">
        <f t="shared" si="0"/>
        <v>0.00015046296296295641</v>
      </c>
      <c r="H36" s="154">
        <f t="shared" si="1"/>
        <v>0.004371527777777778</v>
      </c>
      <c r="I36" s="167">
        <v>111</v>
      </c>
    </row>
    <row r="37" spans="1:9" ht="15">
      <c r="A37" s="148">
        <v>11</v>
      </c>
      <c r="B37" s="153">
        <v>0.004432870370370371</v>
      </c>
      <c r="C37" s="14">
        <v>0.004340277777777778</v>
      </c>
      <c r="D37" s="161">
        <f t="shared" si="2"/>
        <v>0.04820601851851851</v>
      </c>
      <c r="E37" s="158">
        <v>0.004340277777777778</v>
      </c>
      <c r="F37" s="161">
        <f t="shared" si="2"/>
        <v>0.04805555555555555</v>
      </c>
      <c r="G37" s="14">
        <f t="shared" si="0"/>
        <v>0.00015046296296295641</v>
      </c>
      <c r="H37" s="153">
        <f t="shared" si="1"/>
        <v>0.004368686868686868</v>
      </c>
      <c r="I37" s="166">
        <v>113</v>
      </c>
    </row>
    <row r="38" spans="1:9" ht="15">
      <c r="A38" s="148">
        <v>12</v>
      </c>
      <c r="B38" s="153">
        <v>0.004432870370370371</v>
      </c>
      <c r="C38" s="14">
        <v>0.004340277777777778</v>
      </c>
      <c r="D38" s="161">
        <f t="shared" si="2"/>
        <v>0.052546296296296285</v>
      </c>
      <c r="E38" s="156">
        <v>0.0042824074074074075</v>
      </c>
      <c r="F38" s="161">
        <f t="shared" si="2"/>
        <v>0.05233796296296296</v>
      </c>
      <c r="G38" s="14">
        <f t="shared" si="0"/>
        <v>0.00020833333333332427</v>
      </c>
      <c r="H38" s="153">
        <f t="shared" si="1"/>
        <v>0.0043614969135802465</v>
      </c>
      <c r="I38" s="166">
        <v>113</v>
      </c>
    </row>
    <row r="39" spans="1:9" ht="15">
      <c r="A39" s="148">
        <v>13</v>
      </c>
      <c r="B39" s="153">
        <v>0.004432870370370371</v>
      </c>
      <c r="C39" s="14">
        <v>0.004340277777777778</v>
      </c>
      <c r="D39" s="161">
        <f t="shared" si="2"/>
        <v>0.05688657407407406</v>
      </c>
      <c r="E39" s="156">
        <v>0.0042824074074074075</v>
      </c>
      <c r="F39" s="161">
        <f t="shared" si="2"/>
        <v>0.05662037037037037</v>
      </c>
      <c r="G39" s="14">
        <f t="shared" si="0"/>
        <v>0.0002662037037036921</v>
      </c>
      <c r="H39" s="153">
        <f t="shared" si="1"/>
        <v>0.004355413105413105</v>
      </c>
      <c r="I39" s="166">
        <v>115</v>
      </c>
    </row>
    <row r="40" spans="1:9" ht="15">
      <c r="A40" s="148">
        <v>14</v>
      </c>
      <c r="B40" s="153">
        <v>0.004432870370370371</v>
      </c>
      <c r="C40" s="14">
        <v>0.004340277777777778</v>
      </c>
      <c r="D40" s="161">
        <f t="shared" si="2"/>
        <v>0.06122685185185184</v>
      </c>
      <c r="E40" s="156">
        <v>0.004363425925925926</v>
      </c>
      <c r="F40" s="161">
        <f t="shared" si="2"/>
        <v>0.06098379629629629</v>
      </c>
      <c r="G40" s="14">
        <f t="shared" si="0"/>
        <v>0.00024305555555554498</v>
      </c>
      <c r="H40" s="153">
        <f t="shared" si="1"/>
        <v>0.004355985449735449</v>
      </c>
      <c r="I40" s="166">
        <v>118</v>
      </c>
    </row>
    <row r="41" spans="1:9" ht="15.75">
      <c r="A41" s="148">
        <v>15</v>
      </c>
      <c r="B41" s="154">
        <v>0.004432870370370371</v>
      </c>
      <c r="C41" s="150">
        <v>0.004340277777777778</v>
      </c>
      <c r="D41" s="162">
        <f t="shared" si="2"/>
        <v>0.06556712962962961</v>
      </c>
      <c r="E41" s="157">
        <v>0.004247685185185185</v>
      </c>
      <c r="F41" s="162">
        <f t="shared" si="2"/>
        <v>0.06523148148148147</v>
      </c>
      <c r="G41" s="168">
        <f t="shared" si="0"/>
        <v>0.0003356481481481405</v>
      </c>
      <c r="H41" s="154">
        <f t="shared" si="1"/>
        <v>0.004348765432098765</v>
      </c>
      <c r="I41" s="167">
        <v>120</v>
      </c>
    </row>
    <row r="42" spans="1:9" ht="15">
      <c r="A42" s="148">
        <v>16</v>
      </c>
      <c r="B42" s="153">
        <v>0.004432870370370371</v>
      </c>
      <c r="C42" s="14">
        <v>0.004340277777777778</v>
      </c>
      <c r="D42" s="161">
        <f t="shared" si="2"/>
        <v>0.06990740740740739</v>
      </c>
      <c r="E42" s="158">
        <v>0.004270833333333334</v>
      </c>
      <c r="F42" s="161">
        <f t="shared" si="2"/>
        <v>0.06950231481481481</v>
      </c>
      <c r="G42" s="14">
        <f t="shared" si="0"/>
        <v>0.0004050925925925819</v>
      </c>
      <c r="H42" s="153">
        <f t="shared" si="1"/>
        <v>0.0043438946759259255</v>
      </c>
      <c r="I42" s="166">
        <v>111</v>
      </c>
    </row>
    <row r="43" spans="1:9" ht="15">
      <c r="A43" s="148">
        <v>17</v>
      </c>
      <c r="B43" s="153">
        <v>0.004432870370370371</v>
      </c>
      <c r="C43" s="14">
        <v>0.004340277777777778</v>
      </c>
      <c r="D43" s="161">
        <f t="shared" si="2"/>
        <v>0.07424768518518517</v>
      </c>
      <c r="E43" s="156">
        <v>0.0042824074074074075</v>
      </c>
      <c r="F43" s="161">
        <f t="shared" si="2"/>
        <v>0.07378472222222221</v>
      </c>
      <c r="G43" s="14">
        <f t="shared" si="0"/>
        <v>0.0004629629629629567</v>
      </c>
      <c r="H43" s="153">
        <f t="shared" si="1"/>
        <v>0.004340277777777777</v>
      </c>
      <c r="I43" s="166">
        <v>113</v>
      </c>
    </row>
    <row r="44" spans="1:9" ht="15">
      <c r="A44" s="148">
        <v>18</v>
      </c>
      <c r="B44" s="153">
        <v>0.004432870370370371</v>
      </c>
      <c r="C44" s="14">
        <v>0.004340277777777778</v>
      </c>
      <c r="D44" s="161">
        <f t="shared" si="2"/>
        <v>0.07858796296296294</v>
      </c>
      <c r="E44" s="156">
        <v>0.004386574074074074</v>
      </c>
      <c r="F44" s="161">
        <f t="shared" si="2"/>
        <v>0.07817129629629628</v>
      </c>
      <c r="G44" s="14">
        <f t="shared" si="0"/>
        <v>0.0004166666666666624</v>
      </c>
      <c r="H44" s="153">
        <f t="shared" si="1"/>
        <v>0.004342849794238682</v>
      </c>
      <c r="I44" s="166">
        <v>112</v>
      </c>
    </row>
    <row r="45" spans="1:9" ht="15">
      <c r="A45" s="148">
        <v>19</v>
      </c>
      <c r="B45" s="153">
        <v>0.004432870370370371</v>
      </c>
      <c r="C45" s="14">
        <v>0.004340277777777778</v>
      </c>
      <c r="D45" s="161">
        <f t="shared" si="2"/>
        <v>0.08292824074074072</v>
      </c>
      <c r="E45" s="156">
        <v>0.004270833333333334</v>
      </c>
      <c r="F45" s="161">
        <f t="shared" si="2"/>
        <v>0.08244212962962962</v>
      </c>
      <c r="G45" s="14">
        <f t="shared" si="0"/>
        <v>0.00048611111111110383</v>
      </c>
      <c r="H45" s="153">
        <f t="shared" si="1"/>
        <v>0.004339059454191032</v>
      </c>
      <c r="I45" s="166">
        <v>112</v>
      </c>
    </row>
    <row r="46" spans="1:9" ht="15.75">
      <c r="A46" s="148">
        <v>20</v>
      </c>
      <c r="B46" s="154">
        <v>0.004432870370370371</v>
      </c>
      <c r="C46" s="150">
        <v>0.00462962962962963</v>
      </c>
      <c r="D46" s="162">
        <f t="shared" si="2"/>
        <v>0.08755787037037036</v>
      </c>
      <c r="E46" s="157">
        <v>0.004375</v>
      </c>
      <c r="F46" s="162">
        <f t="shared" si="2"/>
        <v>0.08681712962962962</v>
      </c>
      <c r="G46" s="168">
        <f t="shared" si="0"/>
        <v>0.0007407407407407363</v>
      </c>
      <c r="H46" s="154">
        <f t="shared" si="1"/>
        <v>0.004340856481481481</v>
      </c>
      <c r="I46" s="167">
        <v>123</v>
      </c>
    </row>
    <row r="47" spans="1:9" ht="15">
      <c r="A47" s="148">
        <v>21</v>
      </c>
      <c r="B47" s="153">
        <v>0.004432870370370371</v>
      </c>
      <c r="C47" s="14">
        <v>0.004398148148148148</v>
      </c>
      <c r="D47" s="161">
        <f t="shared" si="2"/>
        <v>0.0919560185185185</v>
      </c>
      <c r="E47" s="158">
        <v>0.0044907407407407405</v>
      </c>
      <c r="F47" s="161">
        <f t="shared" si="2"/>
        <v>0.09130787037037036</v>
      </c>
      <c r="G47" s="14">
        <f t="shared" si="0"/>
        <v>0.0006481481481481477</v>
      </c>
      <c r="H47" s="153">
        <f t="shared" si="1"/>
        <v>0.004347993827160493</v>
      </c>
      <c r="I47" s="166">
        <v>116</v>
      </c>
    </row>
    <row r="48" spans="1:9" ht="15">
      <c r="A48" s="148">
        <v>22</v>
      </c>
      <c r="B48" s="153">
        <v>0.004432870370370371</v>
      </c>
      <c r="C48" s="14">
        <v>0.004398148148148148</v>
      </c>
      <c r="D48" s="161">
        <f t="shared" si="2"/>
        <v>0.09635416666666666</v>
      </c>
      <c r="E48" s="156">
        <v>0.00431712962962963</v>
      </c>
      <c r="F48" s="161">
        <f t="shared" si="2"/>
        <v>0.09562499999999999</v>
      </c>
      <c r="G48" s="14">
        <f t="shared" si="0"/>
        <v>0.0007291666666666696</v>
      </c>
      <c r="H48" s="153">
        <f t="shared" si="1"/>
        <v>0.0043465909090909085</v>
      </c>
      <c r="I48" s="166">
        <v>122</v>
      </c>
    </row>
    <row r="49" spans="1:9" ht="15">
      <c r="A49" s="148">
        <v>23</v>
      </c>
      <c r="B49" s="153">
        <v>0.004432870370370371</v>
      </c>
      <c r="C49" s="14">
        <v>0.004398148148148148</v>
      </c>
      <c r="D49" s="161">
        <f t="shared" si="2"/>
        <v>0.10075231481481481</v>
      </c>
      <c r="E49" s="156">
        <v>0.004293981481481481</v>
      </c>
      <c r="F49" s="161">
        <f t="shared" si="2"/>
        <v>0.09991898148148147</v>
      </c>
      <c r="G49" s="14">
        <f t="shared" si="0"/>
        <v>0.0008333333333333387</v>
      </c>
      <c r="H49" s="153">
        <f t="shared" si="1"/>
        <v>0.004344303542673108</v>
      </c>
      <c r="I49" s="166">
        <v>120</v>
      </c>
    </row>
    <row r="50" spans="1:9" ht="15">
      <c r="A50" s="148">
        <v>24</v>
      </c>
      <c r="B50" s="153">
        <v>0.004432870370370371</v>
      </c>
      <c r="C50" s="14">
        <v>0.004398148148148148</v>
      </c>
      <c r="D50" s="161">
        <f t="shared" si="2"/>
        <v>0.10515046296296296</v>
      </c>
      <c r="E50" s="156">
        <v>0.004375</v>
      </c>
      <c r="F50" s="161">
        <f t="shared" si="2"/>
        <v>0.10429398148148147</v>
      </c>
      <c r="G50" s="14">
        <f t="shared" si="0"/>
        <v>0.0008564814814814858</v>
      </c>
      <c r="H50" s="153">
        <f t="shared" si="1"/>
        <v>0.0043455825617283944</v>
      </c>
      <c r="I50" s="166">
        <v>130</v>
      </c>
    </row>
    <row r="51" spans="1:9" ht="15.75">
      <c r="A51" s="148">
        <v>25</v>
      </c>
      <c r="B51" s="154">
        <v>0.004432870370370371</v>
      </c>
      <c r="C51" s="150">
        <v>0.004398148148148148</v>
      </c>
      <c r="D51" s="162">
        <f t="shared" si="2"/>
        <v>0.10954861111111111</v>
      </c>
      <c r="E51" s="157">
        <v>0.004386574074074074</v>
      </c>
      <c r="F51" s="162">
        <f t="shared" si="2"/>
        <v>0.10868055555555554</v>
      </c>
      <c r="G51" s="168">
        <f t="shared" si="0"/>
        <v>0.0008680555555555663</v>
      </c>
      <c r="H51" s="154">
        <f t="shared" si="1"/>
        <v>0.004347222222222222</v>
      </c>
      <c r="I51" s="167">
        <v>119</v>
      </c>
    </row>
    <row r="52" spans="1:9" ht="15">
      <c r="A52" s="148">
        <v>26</v>
      </c>
      <c r="B52" s="153">
        <v>0.004432870370370371</v>
      </c>
      <c r="C52" s="14">
        <v>0.004398148148148148</v>
      </c>
      <c r="D52" s="161">
        <f t="shared" si="2"/>
        <v>0.11394675925925926</v>
      </c>
      <c r="E52" s="158">
        <v>0.004293981481481481</v>
      </c>
      <c r="F52" s="161">
        <f t="shared" si="2"/>
        <v>0.11297453703703703</v>
      </c>
      <c r="G52" s="14">
        <f t="shared" si="0"/>
        <v>0.0009722222222222354</v>
      </c>
      <c r="H52" s="153">
        <f t="shared" si="1"/>
        <v>0.004345174501424501</v>
      </c>
      <c r="I52" s="166">
        <v>118</v>
      </c>
    </row>
    <row r="53" spans="1:9" ht="15">
      <c r="A53" s="148">
        <v>27</v>
      </c>
      <c r="B53" s="153">
        <v>0.004432870370370371</v>
      </c>
      <c r="C53" s="14">
        <v>0.004398148148148148</v>
      </c>
      <c r="D53" s="161">
        <f t="shared" si="2"/>
        <v>0.11834490740740741</v>
      </c>
      <c r="E53" s="156">
        <v>0.004386574074074074</v>
      </c>
      <c r="F53" s="161">
        <f t="shared" si="2"/>
        <v>0.1173611111111111</v>
      </c>
      <c r="G53" s="14">
        <f t="shared" si="0"/>
        <v>0.000983796296296316</v>
      </c>
      <c r="H53" s="153">
        <f t="shared" si="1"/>
        <v>0.004346707818930041</v>
      </c>
      <c r="I53" s="166">
        <v>118</v>
      </c>
    </row>
    <row r="54" spans="1:9" ht="15">
      <c r="A54" s="148">
        <v>28</v>
      </c>
      <c r="B54" s="153">
        <v>0.004432870370370371</v>
      </c>
      <c r="C54" s="14">
        <v>0.004398148148148148</v>
      </c>
      <c r="D54" s="161">
        <f t="shared" si="2"/>
        <v>0.12274305555555556</v>
      </c>
      <c r="E54" s="156">
        <v>0.004363425925925926</v>
      </c>
      <c r="F54" s="161">
        <f t="shared" si="2"/>
        <v>0.12172453703703702</v>
      </c>
      <c r="G54" s="14">
        <f t="shared" si="0"/>
        <v>0.0010185185185185436</v>
      </c>
      <c r="H54" s="153">
        <f t="shared" si="1"/>
        <v>0.004347304894179894</v>
      </c>
      <c r="I54" s="166">
        <v>122</v>
      </c>
    </row>
    <row r="55" spans="1:9" ht="15">
      <c r="A55" s="148">
        <v>29</v>
      </c>
      <c r="B55" s="153">
        <v>0.004432870370370371</v>
      </c>
      <c r="C55" s="14">
        <v>0.004398148148148148</v>
      </c>
      <c r="D55" s="161">
        <f t="shared" si="2"/>
        <v>0.12714120370370371</v>
      </c>
      <c r="E55" s="156">
        <v>0.004571759259259259</v>
      </c>
      <c r="F55" s="161">
        <f t="shared" si="2"/>
        <v>0.12629629629629627</v>
      </c>
      <c r="G55" s="14">
        <f t="shared" si="0"/>
        <v>0.000844907407407447</v>
      </c>
      <c r="H55" s="153">
        <f t="shared" si="1"/>
        <v>0.004355044699872285</v>
      </c>
      <c r="I55" s="166">
        <v>117</v>
      </c>
    </row>
    <row r="56" spans="1:9" ht="15.75">
      <c r="A56" s="148">
        <v>30</v>
      </c>
      <c r="B56" s="154">
        <v>0.004432870370370371</v>
      </c>
      <c r="C56" s="150">
        <v>0.00462962962962963</v>
      </c>
      <c r="D56" s="162">
        <f t="shared" si="2"/>
        <v>0.13177083333333334</v>
      </c>
      <c r="E56" s="157">
        <v>0.0044907407407407405</v>
      </c>
      <c r="F56" s="162">
        <f t="shared" si="2"/>
        <v>0.130787037037037</v>
      </c>
      <c r="G56" s="168">
        <f t="shared" si="0"/>
        <v>0.0009837962962963298</v>
      </c>
      <c r="H56" s="154">
        <f t="shared" si="1"/>
        <v>0.004359567901234567</v>
      </c>
      <c r="I56" s="167">
        <v>126</v>
      </c>
    </row>
    <row r="57" spans="1:9" ht="15">
      <c r="A57" s="148">
        <v>31</v>
      </c>
      <c r="B57" s="153">
        <v>0.004432870370370371</v>
      </c>
      <c r="C57" s="14">
        <v>0.004456018518518519</v>
      </c>
      <c r="D57" s="161">
        <f t="shared" si="2"/>
        <v>0.13622685185185185</v>
      </c>
      <c r="E57" s="156">
        <v>0.0043055555555555555</v>
      </c>
      <c r="F57" s="161">
        <f t="shared" si="2"/>
        <v>0.13509259259259257</v>
      </c>
      <c r="G57" s="14">
        <f t="shared" si="0"/>
        <v>0.0011342592592592793</v>
      </c>
      <c r="H57" s="153">
        <f t="shared" si="1"/>
        <v>0.0043578255675029865</v>
      </c>
      <c r="I57" s="166">
        <v>125</v>
      </c>
    </row>
    <row r="58" spans="1:9" ht="15">
      <c r="A58" s="148">
        <v>32</v>
      </c>
      <c r="B58" s="153">
        <v>0.004432870370370371</v>
      </c>
      <c r="C58" s="14">
        <v>0.004456018518518519</v>
      </c>
      <c r="D58" s="161">
        <f t="shared" si="2"/>
        <v>0.14068287037037036</v>
      </c>
      <c r="E58" s="156">
        <v>0.004548611111111111</v>
      </c>
      <c r="F58" s="161">
        <f t="shared" si="2"/>
        <v>0.13964120370370367</v>
      </c>
      <c r="G58" s="14">
        <f t="shared" si="0"/>
        <v>0.0010416666666666907</v>
      </c>
      <c r="H58" s="153">
        <f t="shared" si="1"/>
        <v>0.00436378761574074</v>
      </c>
      <c r="I58" s="166">
        <v>119</v>
      </c>
    </row>
    <row r="59" spans="1:9" ht="15">
      <c r="A59" s="148">
        <v>33</v>
      </c>
      <c r="B59" s="153">
        <v>0.004432870370370371</v>
      </c>
      <c r="C59" s="14">
        <v>0.004456018518518519</v>
      </c>
      <c r="D59" s="161">
        <f t="shared" si="2"/>
        <v>0.14513888888888887</v>
      </c>
      <c r="E59" s="156">
        <v>0.004467592592592593</v>
      </c>
      <c r="F59" s="161">
        <f t="shared" si="2"/>
        <v>0.14410879629629628</v>
      </c>
      <c r="G59" s="14">
        <f t="shared" si="0"/>
        <v>0.0010300925925925963</v>
      </c>
      <c r="H59" s="153">
        <f t="shared" si="1"/>
        <v>0.0043669332210998875</v>
      </c>
      <c r="I59" s="166">
        <v>120</v>
      </c>
    </row>
    <row r="60" spans="1:9" ht="15">
      <c r="A60" s="148">
        <v>34</v>
      </c>
      <c r="B60" s="153">
        <v>0.004432870370370371</v>
      </c>
      <c r="C60" s="14">
        <v>0.004456018518518519</v>
      </c>
      <c r="D60" s="161">
        <f t="shared" si="2"/>
        <v>0.14959490740740738</v>
      </c>
      <c r="E60" s="156">
        <v>0.004409722222222222</v>
      </c>
      <c r="F60" s="161">
        <f t="shared" si="2"/>
        <v>0.1485185185185185</v>
      </c>
      <c r="G60" s="14">
        <f t="shared" si="0"/>
        <v>0.0010763888888888906</v>
      </c>
      <c r="H60" s="153">
        <f t="shared" si="1"/>
        <v>0.004368191721132897</v>
      </c>
      <c r="I60" s="166">
        <v>122</v>
      </c>
    </row>
    <row r="61" spans="1:9" ht="15.75">
      <c r="A61" s="148">
        <v>35</v>
      </c>
      <c r="B61" s="154">
        <v>0.004432870370370371</v>
      </c>
      <c r="C61" s="150">
        <v>0.004456018518518519</v>
      </c>
      <c r="D61" s="162">
        <f t="shared" si="2"/>
        <v>0.1540509259259259</v>
      </c>
      <c r="E61" s="157">
        <v>0.0046875</v>
      </c>
      <c r="F61" s="162">
        <f t="shared" si="2"/>
        <v>0.1532060185185185</v>
      </c>
      <c r="G61" s="168">
        <f t="shared" si="0"/>
        <v>0.0008449074074073915</v>
      </c>
      <c r="H61" s="154">
        <f t="shared" si="1"/>
        <v>0.004377314814814815</v>
      </c>
      <c r="I61" s="167">
        <v>130</v>
      </c>
    </row>
    <row r="62" spans="1:9" ht="15">
      <c r="A62" s="148">
        <v>36</v>
      </c>
      <c r="B62" s="153">
        <v>0.004432870370370371</v>
      </c>
      <c r="C62" s="14">
        <v>0.004513888888888889</v>
      </c>
      <c r="D62" s="161">
        <f t="shared" si="2"/>
        <v>0.1585648148148148</v>
      </c>
      <c r="E62" s="156">
        <v>0.004525462962962963</v>
      </c>
      <c r="F62" s="161">
        <f t="shared" si="2"/>
        <v>0.15773148148148147</v>
      </c>
      <c r="G62" s="14">
        <f t="shared" si="0"/>
        <v>0.0008333333333333248</v>
      </c>
      <c r="H62" s="153">
        <f t="shared" si="1"/>
        <v>0.004381430041152263</v>
      </c>
      <c r="I62" s="166">
        <v>123</v>
      </c>
    </row>
    <row r="63" spans="1:9" ht="15">
      <c r="A63" s="148">
        <v>37</v>
      </c>
      <c r="B63" s="153">
        <v>0.004432870370370371</v>
      </c>
      <c r="C63" s="14">
        <v>0.004513888888888889</v>
      </c>
      <c r="D63" s="161">
        <f t="shared" si="2"/>
        <v>0.1630787037037037</v>
      </c>
      <c r="E63" s="156">
        <v>0.004432870370370371</v>
      </c>
      <c r="F63" s="161">
        <f t="shared" si="2"/>
        <v>0.16216435185185185</v>
      </c>
      <c r="G63" s="14">
        <f t="shared" si="0"/>
        <v>0.0009143518518518468</v>
      </c>
      <c r="H63" s="153">
        <f t="shared" si="1"/>
        <v>0.0043828203203203206</v>
      </c>
      <c r="I63" s="166">
        <v>121</v>
      </c>
    </row>
    <row r="64" spans="1:9" ht="15">
      <c r="A64" s="148">
        <v>38</v>
      </c>
      <c r="B64" s="153">
        <v>0.004432870370370371</v>
      </c>
      <c r="C64" s="14">
        <v>0.004513888888888889</v>
      </c>
      <c r="D64" s="161">
        <f t="shared" si="2"/>
        <v>0.1675925925925926</v>
      </c>
      <c r="E64" s="156">
        <v>0.004525462962962963</v>
      </c>
      <c r="F64" s="161">
        <f t="shared" si="2"/>
        <v>0.16668981481481482</v>
      </c>
      <c r="G64" s="14">
        <f t="shared" si="0"/>
        <v>0.0009027777777777801</v>
      </c>
      <c r="H64" s="153">
        <f t="shared" si="1"/>
        <v>0.004386574074074074</v>
      </c>
      <c r="I64" s="166">
        <v>135</v>
      </c>
    </row>
    <row r="65" spans="1:9" ht="15">
      <c r="A65" s="148">
        <v>39</v>
      </c>
      <c r="B65" s="153">
        <v>0.004432870370370371</v>
      </c>
      <c r="C65" s="14">
        <v>0.004513888888888889</v>
      </c>
      <c r="D65" s="161">
        <f t="shared" si="2"/>
        <v>0.1721064814814815</v>
      </c>
      <c r="E65" s="156">
        <v>0.004618055555555556</v>
      </c>
      <c r="F65" s="161">
        <f t="shared" si="2"/>
        <v>0.17130787037037037</v>
      </c>
      <c r="G65" s="14">
        <f t="shared" si="0"/>
        <v>0.0007986111111111249</v>
      </c>
      <c r="H65" s="153">
        <f t="shared" si="1"/>
        <v>0.004392509496676163</v>
      </c>
      <c r="I65" s="166">
        <v>138</v>
      </c>
    </row>
    <row r="66" spans="1:9" ht="15.75">
      <c r="A66" s="148">
        <v>40</v>
      </c>
      <c r="B66" s="154">
        <v>0.004432870370370371</v>
      </c>
      <c r="C66" s="150">
        <v>0.00462962962962963</v>
      </c>
      <c r="D66" s="162">
        <f t="shared" si="2"/>
        <v>0.17673611111111112</v>
      </c>
      <c r="E66" s="157">
        <v>0.004560185185185185</v>
      </c>
      <c r="F66" s="162">
        <f t="shared" si="2"/>
        <v>0.17586805555555557</v>
      </c>
      <c r="G66" s="168">
        <f t="shared" si="0"/>
        <v>0.0008680555555555525</v>
      </c>
      <c r="H66" s="154">
        <f t="shared" si="1"/>
        <v>0.004396701388888889</v>
      </c>
      <c r="I66" s="167">
        <v>131</v>
      </c>
    </row>
    <row r="67" spans="1:9" ht="15">
      <c r="A67" s="148">
        <v>41</v>
      </c>
      <c r="B67" s="153">
        <v>0.004432870370370371</v>
      </c>
      <c r="C67" s="14">
        <v>0.00462962962962963</v>
      </c>
      <c r="D67" s="161">
        <f t="shared" si="2"/>
        <v>0.18136574074074074</v>
      </c>
      <c r="E67" s="156">
        <v>0.004548611111111111</v>
      </c>
      <c r="F67" s="161">
        <f t="shared" si="2"/>
        <v>0.18041666666666667</v>
      </c>
      <c r="G67" s="14">
        <f t="shared" si="0"/>
        <v>0.0009490740740740744</v>
      </c>
      <c r="H67" s="153">
        <f t="shared" si="1"/>
        <v>0.0044004065040650405</v>
      </c>
      <c r="I67" s="166">
        <v>131</v>
      </c>
    </row>
    <row r="68" spans="1:9" ht="15">
      <c r="A68" s="148">
        <v>42</v>
      </c>
      <c r="B68" s="153">
        <v>0.004432870370370371</v>
      </c>
      <c r="C68" s="14">
        <v>0.00462962962962963</v>
      </c>
      <c r="D68" s="161">
        <f t="shared" si="2"/>
        <v>0.18599537037037037</v>
      </c>
      <c r="E68" s="156">
        <v>0.0040625</v>
      </c>
      <c r="F68" s="161">
        <f t="shared" si="2"/>
        <v>0.18447916666666667</v>
      </c>
      <c r="G68" s="14">
        <f t="shared" si="0"/>
        <v>0.0015162037037037002</v>
      </c>
      <c r="H68" s="153">
        <f t="shared" si="1"/>
        <v>0.004392361111111111</v>
      </c>
      <c r="I68" s="166">
        <v>149</v>
      </c>
    </row>
    <row r="69" spans="1:9" ht="15.75">
      <c r="A69" s="148">
        <v>42.2</v>
      </c>
      <c r="B69" s="153">
        <v>0.004432870370370371</v>
      </c>
      <c r="C69" s="14">
        <f>+C68*0.195</f>
        <v>0.000902777777777778</v>
      </c>
      <c r="D69" s="163">
        <f>+D68+C69</f>
        <v>0.18689814814814815</v>
      </c>
      <c r="E69" s="156">
        <f>(+F69-F68)/0.195*1</f>
        <v>0.004036087369420669</v>
      </c>
      <c r="F69" s="163">
        <v>0.1852662037037037</v>
      </c>
      <c r="G69" s="169">
        <f t="shared" si="0"/>
        <v>0.0016319444444444497</v>
      </c>
      <c r="H69" s="153">
        <f t="shared" si="1"/>
        <v>0.0043901944005616984</v>
      </c>
      <c r="I69" s="166">
        <v>149</v>
      </c>
    </row>
    <row r="70" spans="7:10" ht="12.75">
      <c r="G70" s="151"/>
      <c r="I70" s="152"/>
      <c r="J70" s="152"/>
    </row>
    <row r="71" spans="3:10" ht="12.75">
      <c r="C71" s="14"/>
      <c r="E71" s="149"/>
      <c r="J71">
        <v>1.195</v>
      </c>
    </row>
    <row r="72" spans="3:10" ht="12.75">
      <c r="C72" s="14"/>
      <c r="E72" s="149"/>
      <c r="J72" s="146">
        <v>0.004849537037037037</v>
      </c>
    </row>
    <row r="73" ht="12.75">
      <c r="J73" s="146">
        <f>+J72/J71</f>
        <v>0.0040581899891523315</v>
      </c>
    </row>
  </sheetData>
  <mergeCells count="1">
    <mergeCell ref="K26:L26"/>
  </mergeCells>
  <conditionalFormatting sqref="G27:G69">
    <cfRule type="expression" priority="1" dxfId="0" stopIfTrue="1">
      <formula>F27&gt;D27</formula>
    </cfRule>
    <cfRule type="expression" priority="2" dxfId="1" stopIfTrue="1">
      <formula>D27&gt;F27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Ulrich Sauer</cp:lastModifiedBy>
  <cp:lastPrinted>2004-06-30T21:04:00Z</cp:lastPrinted>
  <dcterms:created xsi:type="dcterms:W3CDTF">2004-05-17T17:30:49Z</dcterms:created>
  <dcterms:modified xsi:type="dcterms:W3CDTF">2004-09-18T22:52:11Z</dcterms:modified>
  <cp:category/>
  <cp:version/>
  <cp:contentType/>
  <cp:contentStatus/>
</cp:coreProperties>
</file>